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" sheetId="10" r:id="rId10"/>
  </sheets>
  <externalReferences>
    <externalReference r:id="rId13"/>
  </externalReferences>
  <definedNames>
    <definedName name="_xlnm.Print_Area" localSheetId="9">'січень'!$A$1:$R$87</definedName>
    <definedName name="_xlnm.Print_Area" localSheetId="3">'червень'!$B$2:$J$85</definedName>
  </definedNames>
  <calcPr fullCalcOnLoad="1"/>
</workbook>
</file>

<file path=xl/sharedStrings.xml><?xml version="1.0" encoding="utf-8"?>
<sst xmlns="http://schemas.openxmlformats.org/spreadsheetml/2006/main" count="1292" uniqueCount="206">
  <si>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</si>
  <si>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</si>
  <si>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</si>
  <si>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</si>
  <si>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</si>
  <si>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</si>
  <si>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</si>
  <si>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</si>
  <si>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</si>
  <si>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</si>
  <si>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</si>
  <si>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</si>
  <si>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</si>
  <si>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</si>
  <si>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</si>
  <si>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</si>
  <si>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</si>
  <si>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</si>
  <si>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</si>
  <si>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</si>
  <si>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</si>
  <si>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</si>
  <si>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</si>
  <si>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</si>
  <si>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</si>
  <si>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</si>
  <si>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</si>
  <si>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</si>
  <si>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</si>
  <si>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</si>
  <si>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</si>
  <si>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</si>
  <si>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</si>
  <si>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</si>
  <si>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</si>
  <si>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</si>
  <si>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</si>
  <si>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</si>
  <si>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</si>
  <si>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</si>
  <si>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</si>
  <si>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</si>
  <si>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</si>
  <si>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</si>
  <si>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</si>
  <si>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</si>
  <si>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</si>
  <si>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</si>
  <si>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</si>
  <si>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</si>
  <si>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</si>
  <si>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</si>
  <si>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</si>
  <si>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</si>
  <si>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</si>
  <si>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</si>
  <si>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</si>
  <si>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</si>
  <si>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</si>
  <si>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</si>
  <si>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</si>
  <si>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</si>
  <si>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</si>
  <si>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</si>
  <si>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</si>
  <si>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</si>
  <si>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</si>
  <si>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</si>
  <si>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</si>
  <si>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</si>
  <si>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</si>
  <si>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</si>
  <si>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</si>
  <si>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</si>
  <si>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</si>
  <si>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</si>
  <si>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</si>
  <si>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</si>
  <si>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</si>
  <si>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</si>
  <si>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</si>
  <si>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</si>
  <si>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</si>
  <si>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</si>
  <si>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</si>
  <si>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</si>
  <si>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</si>
  <si>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</si>
  <si>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</si>
  <si>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</si>
  <si>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</si>
  <si>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</si>
  <si>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</si>
  <si>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</si>
  <si>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</si>
  <si>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</si>
  <si>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</si>
  <si>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</si>
  <si>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</si>
  <si>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</si>
  <si>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</si>
  <si>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</si>
  <si>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</si>
  <si>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</si>
  <si>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</si>
  <si>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</si>
  <si>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</si>
  <si>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</si>
  <si>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</si>
  <si>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</si>
  <si>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</si>
  <si>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</si>
  <si>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</si>
  <si>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</si>
  <si>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</si>
  <si>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</si>
  <si>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</si>
  <si>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</si>
  <si>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</si>
  <si>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</si>
  <si>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</si>
  <si>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</si>
  <si>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</si>
  <si>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</si>
  <si>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</si>
  <si>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</si>
  <si>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</si>
  <si>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</si>
  <si>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</si>
  <si>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</si>
  <si>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</si>
  <si>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</si>
  <si>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</si>
  <si>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</si>
  <si>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</si>
  <si>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</si>
  <si>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</si>
  <si>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</si>
  <si>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</si>
  <si>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</si>
  <si>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</si>
  <si>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</si>
  <si>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</si>
  <si>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</si>
  <si>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</si>
  <si>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</si>
  <si>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</si>
  <si>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</si>
  <si>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</si>
  <si>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</si>
  <si>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</si>
  <si>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</si>
  <si>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</si>
  <si>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</si>
  <si>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</si>
  <si>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</si>
  <si>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</si>
  <si>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</si>
  <si>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</si>
  <si>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</si>
  <si>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</si>
  <si>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</si>
  <si>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</si>
  <si>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</si>
  <si>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</si>
  <si>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</si>
  <si>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</si>
  <si>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</si>
  <si>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</si>
  <si>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</si>
  <si>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</si>
  <si>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</si>
  <si>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</si>
  <si>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</si>
  <si>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</si>
  <si>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</si>
  <si>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</si>
  <si>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</si>
  <si>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</si>
  <si>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</si>
  <si>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</si>
  <si>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</si>
  <si>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</si>
  <si>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</si>
  <si>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</si>
  <si>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</si>
  <si>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</si>
  <si>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</si>
  <si>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</si>
  <si>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</si>
  <si>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</si>
  <si>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</si>
  <si>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</si>
  <si>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</si>
  <si>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</si>
  <si>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</si>
  <si>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</si>
  <si>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</si>
  <si>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</si>
  <si>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</si>
  <si>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</si>
  <si>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</si>
  <si>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</si>
  <si>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</si>
  <si>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19.09.2016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</si>
  <si>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16.09.16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</si>
</sst>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2">
        <row r="6">
          <cell r="G6">
            <v>1273690.02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2" t="s">
        <v>204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92"/>
      <c r="S1" s="93"/>
    </row>
    <row r="2" spans="2:19" s="1" customFormat="1" ht="15.75" customHeight="1">
      <c r="B2" s="413"/>
      <c r="C2" s="413"/>
      <c r="D2" s="413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89"/>
      <c r="N3" s="422" t="s">
        <v>201</v>
      </c>
      <c r="O3" s="425" t="s">
        <v>202</v>
      </c>
      <c r="P3" s="425"/>
      <c r="Q3" s="425"/>
      <c r="R3" s="425"/>
      <c r="S3" s="425"/>
    </row>
    <row r="4" spans="1:19" ht="22.5" customHeight="1">
      <c r="A4" s="414"/>
      <c r="B4" s="416"/>
      <c r="C4" s="417"/>
      <c r="D4" s="418"/>
      <c r="E4" s="426" t="s">
        <v>198</v>
      </c>
      <c r="F4" s="428" t="s">
        <v>34</v>
      </c>
      <c r="G4" s="430" t="s">
        <v>199</v>
      </c>
      <c r="H4" s="423" t="s">
        <v>200</v>
      </c>
      <c r="I4" s="430" t="s">
        <v>122</v>
      </c>
      <c r="J4" s="423" t="s">
        <v>123</v>
      </c>
      <c r="K4" s="91" t="s">
        <v>186</v>
      </c>
      <c r="L4" s="249" t="s">
        <v>185</v>
      </c>
      <c r="M4" s="96" t="s">
        <v>64</v>
      </c>
      <c r="N4" s="423"/>
      <c r="O4" s="432" t="s">
        <v>205</v>
      </c>
      <c r="P4" s="430" t="s">
        <v>50</v>
      </c>
      <c r="Q4" s="434" t="s">
        <v>49</v>
      </c>
      <c r="R4" s="97" t="s">
        <v>65</v>
      </c>
      <c r="S4" s="98" t="s">
        <v>64</v>
      </c>
    </row>
    <row r="5" spans="1:19" ht="67.5" customHeight="1">
      <c r="A5" s="415"/>
      <c r="B5" s="416"/>
      <c r="C5" s="417"/>
      <c r="D5" s="418"/>
      <c r="E5" s="427"/>
      <c r="F5" s="429"/>
      <c r="G5" s="431"/>
      <c r="H5" s="424"/>
      <c r="I5" s="431"/>
      <c r="J5" s="424"/>
      <c r="K5" s="435" t="s">
        <v>203</v>
      </c>
      <c r="L5" s="436"/>
      <c r="M5" s="437"/>
      <c r="N5" s="424"/>
      <c r="O5" s="433"/>
      <c r="P5" s="431"/>
      <c r="Q5" s="434"/>
      <c r="R5" s="435" t="s">
        <v>120</v>
      </c>
      <c r="S5" s="43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700350.81</v>
      </c>
      <c r="F8" s="191">
        <f>F9+F15+F18+F19+F20+F37+F17</f>
        <v>663512.29</v>
      </c>
      <c r="G8" s="191">
        <f aca="true" t="shared" si="0" ref="G8:G37">F8-E8</f>
        <v>-36838.52000000002</v>
      </c>
      <c r="H8" s="192">
        <f>F8/E8*100</f>
        <v>94.7399903771083</v>
      </c>
      <c r="I8" s="193">
        <f>F8-D8</f>
        <v>-270559.16000000003</v>
      </c>
      <c r="J8" s="193">
        <f>F8/D8*100</f>
        <v>71.03442568552974</v>
      </c>
      <c r="K8" s="191">
        <v>480879.27</v>
      </c>
      <c r="L8" s="191">
        <f aca="true" t="shared" si="1" ref="L8:L51">F8-K8</f>
        <v>182633.02000000002</v>
      </c>
      <c r="M8" s="250">
        <f aca="true" t="shared" si="2" ref="M8:M28">F8/K8</f>
        <v>1.3797897547132776</v>
      </c>
      <c r="N8" s="191">
        <f>N9+N15+N18+N19+N20+N17</f>
        <v>70992.83</v>
      </c>
      <c r="O8" s="191">
        <f>O9+O15+O18+O19+O20+O17</f>
        <v>29991.46000000001</v>
      </c>
      <c r="P8" s="191">
        <f>O8-N8</f>
        <v>-41001.369999999995</v>
      </c>
      <c r="Q8" s="191">
        <f>O8/N8*100</f>
        <v>42.24575918441342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374978.67</v>
      </c>
      <c r="F9" s="196">
        <v>363415.44</v>
      </c>
      <c r="G9" s="190">
        <f t="shared" si="0"/>
        <v>-11563.229999999981</v>
      </c>
      <c r="H9" s="197">
        <f>F9/E9*100</f>
        <v>96.91629659895055</v>
      </c>
      <c r="I9" s="198">
        <f>F9-D9</f>
        <v>-167173.56</v>
      </c>
      <c r="J9" s="198">
        <f>F9/D9*100</f>
        <v>68.49283343604937</v>
      </c>
      <c r="K9" s="199">
        <v>264375.41</v>
      </c>
      <c r="L9" s="199">
        <f t="shared" si="1"/>
        <v>99040.03000000003</v>
      </c>
      <c r="M9" s="251">
        <f t="shared" si="2"/>
        <v>1.374618917848676</v>
      </c>
      <c r="N9" s="197">
        <f>E9-серпень!E9</f>
        <v>42685</v>
      </c>
      <c r="O9" s="200">
        <f>F9-серпень!F9</f>
        <v>23497.080000000016</v>
      </c>
      <c r="P9" s="201">
        <f>O9-N9</f>
        <v>-19187.919999999984</v>
      </c>
      <c r="Q9" s="198">
        <f>O9/N9*100</f>
        <v>55.04762797235566</v>
      </c>
      <c r="R9" s="106"/>
      <c r="S9" s="107"/>
      <c r="T9" s="186">
        <f>D9-E9</f>
        <v>155610.33000000002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334470.24</v>
      </c>
      <c r="F10" s="171">
        <v>320961.91</v>
      </c>
      <c r="G10" s="109">
        <f t="shared" si="0"/>
        <v>-13508.330000000016</v>
      </c>
      <c r="H10" s="32">
        <f aca="true" t="shared" si="3" ref="H10:H36">F10/E10*100</f>
        <v>95.96127595686839</v>
      </c>
      <c r="I10" s="110">
        <f aca="true" t="shared" si="4" ref="I10:I37">F10-D10</f>
        <v>-164247.09000000003</v>
      </c>
      <c r="J10" s="110">
        <f aca="true" t="shared" si="5" ref="J10:J36">F10/D10*100</f>
        <v>66.1492078671253</v>
      </c>
      <c r="K10" s="112">
        <v>233936.48</v>
      </c>
      <c r="L10" s="112">
        <f t="shared" si="1"/>
        <v>87025.42999999996</v>
      </c>
      <c r="M10" s="252">
        <f t="shared" si="2"/>
        <v>1.3720045287507103</v>
      </c>
      <c r="N10" s="111">
        <f>E10-серпень!E10</f>
        <v>39100</v>
      </c>
      <c r="O10" s="179">
        <f>F10-серпень!F10</f>
        <v>22288.5</v>
      </c>
      <c r="P10" s="112">
        <f aca="true" t="shared" si="6" ref="P10:P37">O10-N10</f>
        <v>-16811.5</v>
      </c>
      <c r="Q10" s="198">
        <f aca="true" t="shared" si="7" ref="Q10:Q16">O10/N10*100</f>
        <v>57.00383631713555</v>
      </c>
      <c r="R10" s="42"/>
      <c r="S10" s="100"/>
      <c r="T10" s="186">
        <f aca="true" t="shared" si="8" ref="T10:T73">D10-E10</f>
        <v>150738.76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25533.56</v>
      </c>
      <c r="G11" s="109">
        <f t="shared" si="0"/>
        <v>4018.6200000000026</v>
      </c>
      <c r="H11" s="32">
        <f t="shared" si="3"/>
        <v>118.67827658362052</v>
      </c>
      <c r="I11" s="110">
        <f t="shared" si="4"/>
        <v>2533.5600000000013</v>
      </c>
      <c r="J11" s="110">
        <f t="shared" si="5"/>
        <v>111.01547826086957</v>
      </c>
      <c r="K11" s="112">
        <v>14002.69</v>
      </c>
      <c r="L11" s="112">
        <f t="shared" si="1"/>
        <v>11530.87</v>
      </c>
      <c r="M11" s="252">
        <f t="shared" si="2"/>
        <v>1.8234753465227038</v>
      </c>
      <c r="N11" s="111">
        <f>E11-серпень!E11</f>
        <v>1800</v>
      </c>
      <c r="O11" s="179">
        <f>F11-серпень!F11</f>
        <v>534.630000000001</v>
      </c>
      <c r="P11" s="112">
        <f t="shared" si="6"/>
        <v>-1265.369999999999</v>
      </c>
      <c r="Q11" s="198">
        <f t="shared" si="7"/>
        <v>29.70166666666672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7029.1</v>
      </c>
      <c r="G12" s="109">
        <f t="shared" si="0"/>
        <v>1148.4900000000007</v>
      </c>
      <c r="H12" s="32">
        <f t="shared" si="3"/>
        <v>119.53011677360004</v>
      </c>
      <c r="I12" s="110">
        <f t="shared" si="4"/>
        <v>529.1000000000004</v>
      </c>
      <c r="J12" s="110">
        <f t="shared" si="5"/>
        <v>108.14000000000001</v>
      </c>
      <c r="K12" s="112">
        <v>3744.64</v>
      </c>
      <c r="L12" s="112">
        <f t="shared" si="1"/>
        <v>3284.4600000000005</v>
      </c>
      <c r="M12" s="252">
        <f t="shared" si="2"/>
        <v>1.8771096821056232</v>
      </c>
      <c r="N12" s="111">
        <f>E12-серпень!E12</f>
        <v>480</v>
      </c>
      <c r="O12" s="179">
        <f>F12-серпень!F12</f>
        <v>342.71000000000004</v>
      </c>
      <c r="P12" s="112">
        <f t="shared" si="6"/>
        <v>-137.28999999999996</v>
      </c>
      <c r="Q12" s="198">
        <f t="shared" si="7"/>
        <v>71.39791666666667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7252.13</v>
      </c>
      <c r="G13" s="109">
        <f t="shared" si="0"/>
        <v>-2412.71</v>
      </c>
      <c r="H13" s="32">
        <f t="shared" si="3"/>
        <v>75.03621373969978</v>
      </c>
      <c r="I13" s="110">
        <f t="shared" si="4"/>
        <v>-5147.87</v>
      </c>
      <c r="J13" s="110">
        <f t="shared" si="5"/>
        <v>58.484919354838716</v>
      </c>
      <c r="K13" s="112">
        <v>5730.24</v>
      </c>
      <c r="L13" s="112">
        <f t="shared" si="1"/>
        <v>1521.8900000000003</v>
      </c>
      <c r="M13" s="252">
        <f t="shared" si="2"/>
        <v>1.2655892248841236</v>
      </c>
      <c r="N13" s="111">
        <f>E13-серпень!E13</f>
        <v>1300</v>
      </c>
      <c r="O13" s="179">
        <f>F13-серпень!F13</f>
        <v>234.8800000000001</v>
      </c>
      <c r="P13" s="112">
        <f t="shared" si="6"/>
        <v>-1065.12</v>
      </c>
      <c r="Q13" s="198">
        <f t="shared" si="7"/>
        <v>18.067692307692315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2638.74</v>
      </c>
      <c r="G14" s="109">
        <f t="shared" si="0"/>
        <v>-809.3000000000002</v>
      </c>
      <c r="H14" s="32">
        <f t="shared" si="3"/>
        <v>76.52869456270808</v>
      </c>
      <c r="I14" s="110">
        <f t="shared" si="4"/>
        <v>-841.2600000000002</v>
      </c>
      <c r="J14" s="110">
        <f t="shared" si="5"/>
        <v>75.8258620689655</v>
      </c>
      <c r="K14" s="112">
        <v>6961.36</v>
      </c>
      <c r="L14" s="112">
        <f t="shared" si="1"/>
        <v>-4322.62</v>
      </c>
      <c r="M14" s="252">
        <f t="shared" si="2"/>
        <v>0.37905524207913394</v>
      </c>
      <c r="N14" s="111">
        <f>E14-серпень!E14</f>
        <v>5</v>
      </c>
      <c r="O14" s="179">
        <f>F14-серпень!F14</f>
        <v>96.35999999999967</v>
      </c>
      <c r="P14" s="112">
        <f t="shared" si="6"/>
        <v>91.35999999999967</v>
      </c>
      <c r="Q14" s="198">
        <f t="shared" si="7"/>
        <v>1927.1999999999935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64752.83</v>
      </c>
      <c r="G19" s="190">
        <f t="shared" si="0"/>
        <v>-15307.569999999992</v>
      </c>
      <c r="H19" s="197">
        <f t="shared" si="3"/>
        <v>80.8799731202942</v>
      </c>
      <c r="I19" s="198">
        <f t="shared" si="4"/>
        <v>-45147.17</v>
      </c>
      <c r="J19" s="198">
        <f t="shared" si="5"/>
        <v>58.91977252047316</v>
      </c>
      <c r="K19" s="209">
        <v>51468.87</v>
      </c>
      <c r="L19" s="201">
        <f t="shared" si="1"/>
        <v>13283.96</v>
      </c>
      <c r="M19" s="259">
        <f t="shared" si="2"/>
        <v>1.2580969817289558</v>
      </c>
      <c r="N19" s="197">
        <f>E19-серпень!E19</f>
        <v>10800</v>
      </c>
      <c r="O19" s="200">
        <f>F19-серпень!F19</f>
        <v>316.5500000000029</v>
      </c>
      <c r="P19" s="201">
        <f t="shared" si="6"/>
        <v>-10483.449999999997</v>
      </c>
      <c r="Q19" s="198">
        <f aca="true" t="shared" si="9" ref="Q19:Q24">O19/N19*100</f>
        <v>2.931018518518546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244835.94</v>
      </c>
      <c r="F20" s="272">
        <f>F21+F29+F30+F31+F32</f>
        <v>234851.22999999998</v>
      </c>
      <c r="G20" s="190">
        <f t="shared" si="0"/>
        <v>-9984.710000000021</v>
      </c>
      <c r="H20" s="197">
        <f t="shared" si="3"/>
        <v>95.92187731915502</v>
      </c>
      <c r="I20" s="198">
        <f t="shared" si="4"/>
        <v>-58125.42000000004</v>
      </c>
      <c r="J20" s="198">
        <f t="shared" si="5"/>
        <v>80.16039162165312</v>
      </c>
      <c r="K20" s="198">
        <v>160106.6</v>
      </c>
      <c r="L20" s="201">
        <f t="shared" si="1"/>
        <v>74744.62999999998</v>
      </c>
      <c r="M20" s="254">
        <f t="shared" si="2"/>
        <v>1.4668429034155992</v>
      </c>
      <c r="N20" s="197">
        <f>N21+N30+N31+N32</f>
        <v>17502.83</v>
      </c>
      <c r="O20" s="200">
        <f>F20-серпень!F20</f>
        <v>6176.2699999999895</v>
      </c>
      <c r="P20" s="201">
        <f t="shared" si="6"/>
        <v>-11326.560000000012</v>
      </c>
      <c r="Q20" s="198">
        <f t="shared" si="9"/>
        <v>35.28726497372133</v>
      </c>
      <c r="R20" s="113"/>
      <c r="S20" s="114"/>
      <c r="T20" s="186">
        <f t="shared" si="8"/>
        <v>48140.71000000002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124702.44</v>
      </c>
      <c r="G21" s="190">
        <f t="shared" si="0"/>
        <v>-9378.350000000006</v>
      </c>
      <c r="H21" s="197">
        <f t="shared" si="3"/>
        <v>93.00544843150162</v>
      </c>
      <c r="I21" s="198">
        <f t="shared" si="4"/>
        <v>-50197.20999999999</v>
      </c>
      <c r="J21" s="198">
        <f t="shared" si="5"/>
        <v>71.29942226871238</v>
      </c>
      <c r="K21" s="198">
        <v>88979.33</v>
      </c>
      <c r="L21" s="201">
        <f t="shared" si="1"/>
        <v>35723.11</v>
      </c>
      <c r="M21" s="254">
        <f t="shared" si="2"/>
        <v>1.4014765002163985</v>
      </c>
      <c r="N21" s="197">
        <f>N22+N25+N26</f>
        <v>13311.830000000004</v>
      </c>
      <c r="O21" s="200">
        <f>F21-серпень!F21</f>
        <v>3022.470000000001</v>
      </c>
      <c r="P21" s="201">
        <f t="shared" si="6"/>
        <v>-10289.360000000002</v>
      </c>
      <c r="Q21" s="198">
        <f t="shared" si="9"/>
        <v>22.70514271891994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15164.55</v>
      </c>
      <c r="G22" s="212">
        <f t="shared" si="0"/>
        <v>40.06999999999971</v>
      </c>
      <c r="H22" s="214">
        <f t="shared" si="3"/>
        <v>100.26493472833447</v>
      </c>
      <c r="I22" s="215">
        <f t="shared" si="4"/>
        <v>-3335.4500000000007</v>
      </c>
      <c r="J22" s="215">
        <f t="shared" si="5"/>
        <v>81.97054054054054</v>
      </c>
      <c r="K22" s="216">
        <v>9131.68</v>
      </c>
      <c r="L22" s="206">
        <f t="shared" si="1"/>
        <v>6032.869999999999</v>
      </c>
      <c r="M22" s="262">
        <f t="shared" si="2"/>
        <v>1.6606528043032607</v>
      </c>
      <c r="N22" s="214">
        <f>E22-серпень!E22</f>
        <v>547.5799999999999</v>
      </c>
      <c r="O22" s="217">
        <f>F22-серпень!F22</f>
        <v>291.0799999999999</v>
      </c>
      <c r="P22" s="218">
        <f t="shared" si="6"/>
        <v>-256.5</v>
      </c>
      <c r="Q22" s="215">
        <f t="shared" si="9"/>
        <v>53.15752949340735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639.32</v>
      </c>
      <c r="G23" s="241">
        <f t="shared" si="0"/>
        <v>-385.08000000000004</v>
      </c>
      <c r="H23" s="242">
        <f t="shared" si="3"/>
        <v>62.409215150331896</v>
      </c>
      <c r="I23" s="243">
        <f t="shared" si="4"/>
        <v>-1360.6799999999998</v>
      </c>
      <c r="J23" s="243">
        <f t="shared" si="5"/>
        <v>31.966</v>
      </c>
      <c r="K23" s="261">
        <v>574.07</v>
      </c>
      <c r="L23" s="261">
        <f t="shared" si="1"/>
        <v>65.25</v>
      </c>
      <c r="M23" s="263">
        <f t="shared" si="2"/>
        <v>1.1136620969568172</v>
      </c>
      <c r="N23" s="239">
        <f>E23-серпень!E23</f>
        <v>150.0000000000001</v>
      </c>
      <c r="O23" s="239">
        <f>F23-серпень!F23</f>
        <v>15.680000000000064</v>
      </c>
      <c r="P23" s="240">
        <f t="shared" si="6"/>
        <v>-134.32000000000005</v>
      </c>
      <c r="Q23" s="240">
        <f t="shared" si="9"/>
        <v>10.453333333333367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14525.23</v>
      </c>
      <c r="G24" s="241">
        <f t="shared" si="0"/>
        <v>425.14999999999964</v>
      </c>
      <c r="H24" s="242">
        <f t="shared" si="3"/>
        <v>103.01523111925606</v>
      </c>
      <c r="I24" s="243">
        <f t="shared" si="4"/>
        <v>-1974.7700000000004</v>
      </c>
      <c r="J24" s="243">
        <f t="shared" si="5"/>
        <v>88.03169696969697</v>
      </c>
      <c r="K24" s="261">
        <v>8557.61</v>
      </c>
      <c r="L24" s="261">
        <f t="shared" si="1"/>
        <v>5967.619999999999</v>
      </c>
      <c r="M24" s="263">
        <f t="shared" si="2"/>
        <v>1.6973465722322</v>
      </c>
      <c r="N24" s="239">
        <f>E24-серпень!E24</f>
        <v>397.5799999999999</v>
      </c>
      <c r="O24" s="239">
        <f>F24-серпень!F24</f>
        <v>275.39999999999964</v>
      </c>
      <c r="P24" s="240">
        <f t="shared" si="6"/>
        <v>-122.18000000000029</v>
      </c>
      <c r="Q24" s="240">
        <f t="shared" si="9"/>
        <v>69.26907792142454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719.01</v>
      </c>
      <c r="G25" s="212">
        <f t="shared" si="0"/>
        <v>-208.33000000000004</v>
      </c>
      <c r="H25" s="214">
        <f t="shared" si="3"/>
        <v>77.53466905342161</v>
      </c>
      <c r="I25" s="215">
        <f t="shared" si="4"/>
        <v>-280.99</v>
      </c>
      <c r="J25" s="215">
        <f t="shared" si="5"/>
        <v>71.90100000000001</v>
      </c>
      <c r="K25" s="215">
        <v>3333.63</v>
      </c>
      <c r="L25" s="215">
        <f t="shared" si="1"/>
        <v>-2614.62</v>
      </c>
      <c r="M25" s="257">
        <f t="shared" si="2"/>
        <v>0.2156838041414314</v>
      </c>
      <c r="N25" s="214">
        <f>E25-серпень!E25</f>
        <v>34.200000000000045</v>
      </c>
      <c r="O25" s="217">
        <f>F25-серпень!F25</f>
        <v>50.00999999999999</v>
      </c>
      <c r="P25" s="218">
        <f t="shared" si="6"/>
        <v>15.809999999999945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108818.88</v>
      </c>
      <c r="G26" s="212">
        <f t="shared" si="0"/>
        <v>-9210.089999999997</v>
      </c>
      <c r="H26" s="214">
        <f t="shared" si="3"/>
        <v>92.19675474588993</v>
      </c>
      <c r="I26" s="215">
        <f t="shared" si="4"/>
        <v>-46580.76999999999</v>
      </c>
      <c r="J26" s="215">
        <f t="shared" si="5"/>
        <v>70.02517701938197</v>
      </c>
      <c r="K26" s="216">
        <v>76514.01</v>
      </c>
      <c r="L26" s="216">
        <f t="shared" si="1"/>
        <v>32304.87000000001</v>
      </c>
      <c r="M26" s="256">
        <f t="shared" si="2"/>
        <v>1.4222085602362236</v>
      </c>
      <c r="N26" s="214">
        <f>E26-серпень!E26</f>
        <v>12730.050000000003</v>
      </c>
      <c r="O26" s="217">
        <f>F26-серпень!F26</f>
        <v>2681.3800000000047</v>
      </c>
      <c r="P26" s="218">
        <f t="shared" si="6"/>
        <v>-10048.669999999998</v>
      </c>
      <c r="Q26" s="215">
        <f>O26/N26*100</f>
        <v>21.06338938181707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34539.6</v>
      </c>
      <c r="G27" s="241">
        <f t="shared" si="0"/>
        <v>-2342.2000000000044</v>
      </c>
      <c r="H27" s="242">
        <f t="shared" si="3"/>
        <v>93.64944227234028</v>
      </c>
      <c r="I27" s="243">
        <f t="shared" si="4"/>
        <v>-12827.400000000001</v>
      </c>
      <c r="J27" s="243">
        <f t="shared" si="5"/>
        <v>72.91912090696054</v>
      </c>
      <c r="K27" s="261">
        <v>20770.43</v>
      </c>
      <c r="L27" s="261">
        <f t="shared" si="1"/>
        <v>13769.169999999998</v>
      </c>
      <c r="M27" s="263">
        <f t="shared" si="2"/>
        <v>1.6629217594435934</v>
      </c>
      <c r="N27" s="239">
        <f>E27-серпень!E27</f>
        <v>3590.050000000003</v>
      </c>
      <c r="O27" s="239">
        <f>F27-серпень!F27</f>
        <v>501.77999999999884</v>
      </c>
      <c r="P27" s="240">
        <f t="shared" si="6"/>
        <v>-3088.270000000004</v>
      </c>
      <c r="Q27" s="240">
        <f>O27/N27*100</f>
        <v>13.976964109134926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74279.28</v>
      </c>
      <c r="G28" s="241">
        <f t="shared" si="0"/>
        <v>-6867.889999999999</v>
      </c>
      <c r="H28" s="242">
        <f t="shared" si="3"/>
        <v>91.53650090323544</v>
      </c>
      <c r="I28" s="243">
        <f t="shared" si="4"/>
        <v>-33753.369999999995</v>
      </c>
      <c r="J28" s="243">
        <f t="shared" si="5"/>
        <v>68.75632505543463</v>
      </c>
      <c r="K28" s="261">
        <v>55743.59</v>
      </c>
      <c r="L28" s="261">
        <f t="shared" si="1"/>
        <v>18535.690000000002</v>
      </c>
      <c r="M28" s="263">
        <f t="shared" si="2"/>
        <v>1.3325169763913662</v>
      </c>
      <c r="N28" s="239">
        <f>E28-серпень!E28</f>
        <v>9140</v>
      </c>
      <c r="O28" s="239">
        <f>F28-серпень!F28</f>
        <v>2179.6100000000006</v>
      </c>
      <c r="P28" s="240">
        <f t="shared" si="6"/>
        <v>-6960.389999999999</v>
      </c>
      <c r="Q28" s="240">
        <f>O28/N28*100</f>
        <v>23.846936542669592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85.95</v>
      </c>
      <c r="G30" s="190">
        <f t="shared" si="0"/>
        <v>30.64</v>
      </c>
      <c r="H30" s="197">
        <f t="shared" si="3"/>
        <v>155.39685409510034</v>
      </c>
      <c r="I30" s="198">
        <f t="shared" si="4"/>
        <v>8.950000000000003</v>
      </c>
      <c r="J30" s="198">
        <f t="shared" si="5"/>
        <v>111.62337662337663</v>
      </c>
      <c r="K30" s="198">
        <v>55.85</v>
      </c>
      <c r="L30" s="198">
        <f t="shared" si="1"/>
        <v>30.1</v>
      </c>
      <c r="M30" s="255">
        <f>F30/K30</f>
        <v>1.5389435989256939</v>
      </c>
      <c r="N30" s="197">
        <f>E30-серпень!E30</f>
        <v>7</v>
      </c>
      <c r="O30" s="200">
        <f>F30-серпень!F30</f>
        <v>0</v>
      </c>
      <c r="P30" s="201">
        <f t="shared" si="6"/>
        <v>-7</v>
      </c>
      <c r="Q30" s="198">
        <f>O30/N30*100</f>
        <v>0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-155.06</v>
      </c>
      <c r="G31" s="190">
        <f t="shared" si="0"/>
        <v>-155.06</v>
      </c>
      <c r="H31" s="197"/>
      <c r="I31" s="198">
        <f t="shared" si="4"/>
        <v>-155.06</v>
      </c>
      <c r="J31" s="198"/>
      <c r="K31" s="198">
        <v>-705.98</v>
      </c>
      <c r="L31" s="198">
        <f t="shared" si="1"/>
        <v>550.9200000000001</v>
      </c>
      <c r="M31" s="255">
        <f>F31/K31</f>
        <v>0.21963795008357176</v>
      </c>
      <c r="N31" s="197">
        <f>E31-серпень!E31</f>
        <v>0</v>
      </c>
      <c r="O31" s="200">
        <f>F31-серпень!F31</f>
        <v>-4.8300000000000125</v>
      </c>
      <c r="P31" s="201">
        <f t="shared" si="6"/>
        <v>-4.8300000000000125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v>110699.84</v>
      </c>
      <c r="F32" s="203">
        <v>110217.75</v>
      </c>
      <c r="G32" s="202">
        <f t="shared" si="0"/>
        <v>-482.0899999999965</v>
      </c>
      <c r="H32" s="204">
        <f t="shared" si="3"/>
        <v>99.56450704897135</v>
      </c>
      <c r="I32" s="205">
        <f t="shared" si="4"/>
        <v>-7782.25</v>
      </c>
      <c r="J32" s="205">
        <f t="shared" si="5"/>
        <v>93.40487288135593</v>
      </c>
      <c r="K32" s="219">
        <v>71777.4</v>
      </c>
      <c r="L32" s="219">
        <f>F32-K32</f>
        <v>38440.350000000006</v>
      </c>
      <c r="M32" s="411">
        <f>F32/K32</f>
        <v>1.5355494905081546</v>
      </c>
      <c r="N32" s="197">
        <f>E32-серпень!E32</f>
        <v>4184</v>
      </c>
      <c r="O32" s="200">
        <f>F32-серпень!F32</f>
        <v>3158.6300000000047</v>
      </c>
      <c r="P32" s="207">
        <f t="shared" si="6"/>
        <v>-1025.3699999999953</v>
      </c>
      <c r="Q32" s="205">
        <f>O32/N32*100</f>
        <v>75.49306883365212</v>
      </c>
      <c r="R32" s="113"/>
      <c r="S32" s="114"/>
      <c r="T32" s="186">
        <f t="shared" si="8"/>
        <v>7300.1600000000035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27862.97</v>
      </c>
      <c r="F34" s="171">
        <v>27762.35</v>
      </c>
      <c r="G34" s="109">
        <f t="shared" si="0"/>
        <v>-100.62000000000262</v>
      </c>
      <c r="H34" s="111">
        <f t="shared" si="3"/>
        <v>99.63887553982937</v>
      </c>
      <c r="I34" s="110">
        <f t="shared" si="4"/>
        <v>-454.65000000000146</v>
      </c>
      <c r="J34" s="110">
        <f t="shared" si="5"/>
        <v>98.38873728603323</v>
      </c>
      <c r="K34" s="142">
        <v>17739.76</v>
      </c>
      <c r="L34" s="142">
        <f t="shared" si="1"/>
        <v>10022.59</v>
      </c>
      <c r="M34" s="264">
        <f t="shared" si="10"/>
        <v>1.5649788948666725</v>
      </c>
      <c r="N34" s="111">
        <f>E34-серпень!E34</f>
        <v>900</v>
      </c>
      <c r="O34" s="179">
        <f>F34-серпень!F34</f>
        <v>379.2699999999968</v>
      </c>
      <c r="P34" s="112">
        <f t="shared" si="6"/>
        <v>-520.7300000000032</v>
      </c>
      <c r="Q34" s="110">
        <f>O34/N34*100</f>
        <v>42.14111111111076</v>
      </c>
      <c r="R34" s="113"/>
      <c r="S34" s="114"/>
      <c r="T34" s="186">
        <f t="shared" si="8"/>
        <v>354.02999999999884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82820.08</v>
      </c>
      <c r="F35" s="171">
        <v>82434.15</v>
      </c>
      <c r="G35" s="109">
        <f t="shared" si="0"/>
        <v>-385.93000000000757</v>
      </c>
      <c r="H35" s="111">
        <f t="shared" si="3"/>
        <v>99.53401397342286</v>
      </c>
      <c r="I35" s="110">
        <f t="shared" si="4"/>
        <v>-7297.850000000006</v>
      </c>
      <c r="J35" s="110">
        <f t="shared" si="5"/>
        <v>91.86705968885124</v>
      </c>
      <c r="K35" s="142">
        <v>54015.97</v>
      </c>
      <c r="L35" s="142">
        <f t="shared" si="1"/>
        <v>28418.179999999993</v>
      </c>
      <c r="M35" s="264">
        <f t="shared" si="10"/>
        <v>1.5261070013183138</v>
      </c>
      <c r="N35" s="111">
        <f>E35-серпень!E35</f>
        <v>3284</v>
      </c>
      <c r="O35" s="179">
        <f>F35-серпень!F35</f>
        <v>2783.3499999999913</v>
      </c>
      <c r="P35" s="112">
        <f t="shared" si="6"/>
        <v>-500.65000000000873</v>
      </c>
      <c r="Q35" s="110">
        <f>O35/N35*100</f>
        <v>84.7548721071861</v>
      </c>
      <c r="R35" s="113"/>
      <c r="S35" s="114"/>
      <c r="T35" s="186">
        <f t="shared" si="8"/>
        <v>6911.919999999998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21.02</v>
      </c>
      <c r="G36" s="109">
        <f t="shared" si="0"/>
        <v>4.23</v>
      </c>
      <c r="H36" s="111">
        <f t="shared" si="3"/>
        <v>125.19356759976176</v>
      </c>
      <c r="I36" s="110">
        <f t="shared" si="4"/>
        <v>-29.98</v>
      </c>
      <c r="J36" s="110">
        <f t="shared" si="5"/>
        <v>41.21568627450981</v>
      </c>
      <c r="K36" s="142">
        <v>22.84</v>
      </c>
      <c r="L36" s="142">
        <f t="shared" si="1"/>
        <v>-1.8200000000000003</v>
      </c>
      <c r="M36" s="264">
        <f t="shared" si="10"/>
        <v>0.9203152364273205</v>
      </c>
      <c r="N36" s="111">
        <f>E36-серпень!E36</f>
        <v>0</v>
      </c>
      <c r="O36" s="179">
        <f>F36-серпень!F36</f>
        <v>-3.9800000000000004</v>
      </c>
      <c r="P36" s="112">
        <f t="shared" si="6"/>
        <v>-3.9800000000000004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48196.03</v>
      </c>
      <c r="F38" s="191">
        <f>F39+F40+F41+F42+F43+F45+F47+F48+F49+F50+F51+F56+F57+F61+F44</f>
        <v>48614.43000000001</v>
      </c>
      <c r="G38" s="191">
        <f>G39+G40+G41+G42+G43+G45+G47+G48+G49+G50+G51+G56+G57+G61</f>
        <v>391.25000000000233</v>
      </c>
      <c r="H38" s="192">
        <f>F38/E38*100</f>
        <v>100.86812129546772</v>
      </c>
      <c r="I38" s="193">
        <f>F38-D38</f>
        <v>-8221.049999999996</v>
      </c>
      <c r="J38" s="193">
        <f>F38/D38*100</f>
        <v>85.5353557320181</v>
      </c>
      <c r="K38" s="191">
        <v>28244.63</v>
      </c>
      <c r="L38" s="191">
        <f t="shared" si="1"/>
        <v>20369.800000000007</v>
      </c>
      <c r="M38" s="250">
        <f t="shared" si="10"/>
        <v>1.7211919575508692</v>
      </c>
      <c r="N38" s="191">
        <f>N39+N40+N41+N42+N43+N45+N47+N48+N49+N50+N51+N56+N57+N61+N44</f>
        <v>5135</v>
      </c>
      <c r="O38" s="191">
        <f>O39+O40+O41+O42+O43+O45+O47+O48+O49+O50+O51+O56+O57+O61+O44</f>
        <v>5626.1500000000015</v>
      </c>
      <c r="P38" s="191">
        <f>P39+P40+P41+P42+P43+P45+P47+P48+P49+P50+P51+P56+P57+P61</f>
        <v>491.1500000000012</v>
      </c>
      <c r="Q38" s="191">
        <f>O38/N38*100</f>
        <v>109.56475170399224</v>
      </c>
      <c r="R38" s="15" t="e">
        <f>#N/A</f>
        <v>#N/A</v>
      </c>
      <c r="S38" s="15" t="e">
        <f>#N/A</f>
        <v>#N/A</v>
      </c>
      <c r="T38" s="186">
        <f t="shared" si="8"/>
        <v>8639.450000000004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v>23237</v>
      </c>
      <c r="F40" s="196">
        <v>24166.13</v>
      </c>
      <c r="G40" s="202">
        <f aca="true" t="shared" si="13" ref="G40:G63">F40-E40</f>
        <v>929.130000000001</v>
      </c>
      <c r="H40" s="204">
        <f t="shared" si="11"/>
        <v>103.99849378146922</v>
      </c>
      <c r="I40" s="205">
        <f aca="true" t="shared" si="14" ref="I40:I63">F40-D40</f>
        <v>-833.869999999999</v>
      </c>
      <c r="J40" s="205">
        <f>F40/D40*100</f>
        <v>96.66452000000001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2770</v>
      </c>
      <c r="O40" s="208">
        <f>F40-серпень!F40-0.01</f>
        <v>3605.9400000000005</v>
      </c>
      <c r="P40" s="207">
        <f aca="true" t="shared" si="15" ref="P40:P63">O40-N40</f>
        <v>835.9400000000005</v>
      </c>
      <c r="Q40" s="205">
        <f t="shared" si="12"/>
        <v>130.17833935018052</v>
      </c>
      <c r="R40" s="42"/>
      <c r="S40" s="100"/>
      <c r="T40" s="186">
        <f t="shared" si="8"/>
        <v>1763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195.21</v>
      </c>
      <c r="G43" s="202">
        <f t="shared" si="13"/>
        <v>105.21000000000001</v>
      </c>
      <c r="H43" s="204">
        <f t="shared" si="11"/>
        <v>216.9</v>
      </c>
      <c r="I43" s="205">
        <f t="shared" si="14"/>
        <v>45.21000000000001</v>
      </c>
      <c r="J43" s="205">
        <f t="shared" si="16"/>
        <v>130.14000000000001</v>
      </c>
      <c r="K43" s="205">
        <v>117.11</v>
      </c>
      <c r="L43" s="205">
        <f t="shared" si="1"/>
        <v>78.10000000000001</v>
      </c>
      <c r="M43" s="266">
        <f t="shared" si="17"/>
        <v>1.6668943728118863</v>
      </c>
      <c r="N43" s="204">
        <f>E43-серпень!E43</f>
        <v>10</v>
      </c>
      <c r="O43" s="208">
        <f>F43-серпень!F43</f>
        <v>0.09000000000000341</v>
      </c>
      <c r="P43" s="207">
        <f t="shared" si="15"/>
        <v>-9.909999999999997</v>
      </c>
      <c r="Q43" s="205">
        <f t="shared" si="12"/>
        <v>0.9000000000000341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380.4</v>
      </c>
      <c r="G45" s="202">
        <f t="shared" si="13"/>
        <v>116.39999999999998</v>
      </c>
      <c r="H45" s="204">
        <f t="shared" si="11"/>
        <v>144.0909090909091</v>
      </c>
      <c r="I45" s="205">
        <f t="shared" si="14"/>
        <v>80.39999999999998</v>
      </c>
      <c r="J45" s="205">
        <f t="shared" si="16"/>
        <v>126.8</v>
      </c>
      <c r="K45" s="205">
        <v>0</v>
      </c>
      <c r="L45" s="205">
        <f t="shared" si="1"/>
        <v>380.4</v>
      </c>
      <c r="M45" s="266"/>
      <c r="N45" s="204">
        <f>E45-серпень!E45</f>
        <v>8</v>
      </c>
      <c r="O45" s="208">
        <f>F45-серпень!F45</f>
        <v>52.289999999999964</v>
      </c>
      <c r="P45" s="207">
        <f t="shared" si="15"/>
        <v>44.289999999999964</v>
      </c>
      <c r="Q45" s="205">
        <f t="shared" si="12"/>
        <v>653.6249999999995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7666.44</v>
      </c>
      <c r="G47" s="202">
        <f t="shared" si="13"/>
        <v>-182.58000000000084</v>
      </c>
      <c r="H47" s="204">
        <f t="shared" si="11"/>
        <v>97.67384972901074</v>
      </c>
      <c r="I47" s="205">
        <f t="shared" si="14"/>
        <v>-2233.5600000000004</v>
      </c>
      <c r="J47" s="205">
        <f t="shared" si="16"/>
        <v>77.43878787878788</v>
      </c>
      <c r="K47" s="205">
        <v>7605.46</v>
      </c>
      <c r="L47" s="205">
        <f t="shared" si="1"/>
        <v>60.97999999999956</v>
      </c>
      <c r="M47" s="266">
        <f t="shared" si="17"/>
        <v>1.0080179239651512</v>
      </c>
      <c r="N47" s="204">
        <f>E47-серпень!E47</f>
        <v>800</v>
      </c>
      <c r="O47" s="208">
        <f>F47-серпень!F47</f>
        <v>603.7999999999993</v>
      </c>
      <c r="P47" s="207">
        <f t="shared" si="15"/>
        <v>-196.20000000000073</v>
      </c>
      <c r="Q47" s="205">
        <f t="shared" si="12"/>
        <v>75.47499999999991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187.15</v>
      </c>
      <c r="G48" s="202">
        <f t="shared" si="13"/>
        <v>-462.85</v>
      </c>
      <c r="H48" s="204">
        <f t="shared" si="11"/>
        <v>28.792307692307695</v>
      </c>
      <c r="I48" s="205">
        <f t="shared" si="14"/>
        <v>-462.85</v>
      </c>
      <c r="J48" s="205">
        <f t="shared" si="16"/>
        <v>28.792307692307695</v>
      </c>
      <c r="K48" s="205">
        <v>0</v>
      </c>
      <c r="L48" s="205">
        <f t="shared" si="1"/>
        <v>187.15</v>
      </c>
      <c r="M48" s="266"/>
      <c r="N48" s="204">
        <f>E48-серпень!E48</f>
        <v>0</v>
      </c>
      <c r="O48" s="208">
        <f>F48-серпень!F48</f>
        <v>18.890000000000015</v>
      </c>
      <c r="P48" s="207">
        <f t="shared" si="15"/>
        <v>18.890000000000015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15.44</v>
      </c>
      <c r="G49" s="202">
        <f t="shared" si="13"/>
        <v>-16.560000000000002</v>
      </c>
      <c r="H49" s="204">
        <f t="shared" si="11"/>
        <v>48.25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E49-серпень!E49</f>
        <v>4</v>
      </c>
      <c r="O49" s="208">
        <f>F49-серпень!F49</f>
        <v>0</v>
      </c>
      <c r="P49" s="207">
        <f t="shared" si="15"/>
        <v>-4</v>
      </c>
      <c r="Q49" s="205">
        <f t="shared" si="12"/>
        <v>0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4672.67</v>
      </c>
      <c r="G51" s="202">
        <f t="shared" si="13"/>
        <v>-238.51999999999953</v>
      </c>
      <c r="H51" s="204">
        <f t="shared" si="11"/>
        <v>95.14333593283911</v>
      </c>
      <c r="I51" s="205">
        <f t="shared" si="14"/>
        <v>-2327.37</v>
      </c>
      <c r="J51" s="205">
        <f t="shared" si="16"/>
        <v>66.75204713115926</v>
      </c>
      <c r="K51" s="205">
        <v>5721.95</v>
      </c>
      <c r="L51" s="205">
        <f t="shared" si="1"/>
        <v>-1049.2799999999997</v>
      </c>
      <c r="M51" s="266">
        <f t="shared" si="17"/>
        <v>0.8166219558017809</v>
      </c>
      <c r="N51" s="204">
        <f>E51-серпень!E51</f>
        <v>520</v>
      </c>
      <c r="O51" s="208">
        <f>F51-серпень!F51</f>
        <v>325.0600000000004</v>
      </c>
      <c r="P51" s="207">
        <f t="shared" si="15"/>
        <v>-194.9399999999996</v>
      </c>
      <c r="Q51" s="205">
        <f t="shared" si="12"/>
        <v>62.51153846153854</v>
      </c>
      <c r="R51" s="42"/>
      <c r="S51" s="100"/>
      <c r="T51" s="186">
        <f t="shared" si="8"/>
        <v>2088.8500000000004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598.4</v>
      </c>
      <c r="G52" s="36">
        <f t="shared" si="13"/>
        <v>-85.59000000000003</v>
      </c>
      <c r="H52" s="32">
        <f t="shared" si="11"/>
        <v>87.48665916168365</v>
      </c>
      <c r="I52" s="110">
        <f t="shared" si="14"/>
        <v>-371.6</v>
      </c>
      <c r="J52" s="110">
        <f t="shared" si="16"/>
        <v>61.69072164948454</v>
      </c>
      <c r="K52" s="110">
        <v>801.84</v>
      </c>
      <c r="L52" s="110">
        <f>F52-K52</f>
        <v>-203.44000000000005</v>
      </c>
      <c r="M52" s="115">
        <f t="shared" si="17"/>
        <v>0.746283547839968</v>
      </c>
      <c r="N52" s="111">
        <f>E52-серпень!E52</f>
        <v>20</v>
      </c>
      <c r="O52" s="179">
        <f>F52-серпень!F52</f>
        <v>28.269999999999982</v>
      </c>
      <c r="P52" s="112">
        <f t="shared" si="15"/>
        <v>8.269999999999982</v>
      </c>
      <c r="Q52" s="132">
        <f t="shared" si="12"/>
        <v>141.3499999999999</v>
      </c>
      <c r="R52" s="42"/>
      <c r="S52" s="100"/>
      <c r="T52" s="186">
        <f t="shared" si="8"/>
        <v>286.01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4073.98</v>
      </c>
      <c r="G55" s="36">
        <f t="shared" si="13"/>
        <v>-148.19000000000005</v>
      </c>
      <c r="H55" s="32">
        <f t="shared" si="11"/>
        <v>96.4901934313398</v>
      </c>
      <c r="I55" s="110">
        <f t="shared" si="14"/>
        <v>-1950.02</v>
      </c>
      <c r="J55" s="110">
        <f t="shared" si="16"/>
        <v>67.62915006640107</v>
      </c>
      <c r="K55" s="110">
        <v>4875.29</v>
      </c>
      <c r="L55" s="110">
        <f>F55-K55</f>
        <v>-801.31</v>
      </c>
      <c r="M55" s="115">
        <f t="shared" si="17"/>
        <v>0.8356384953510458</v>
      </c>
      <c r="N55" s="111">
        <f>E55-серпень!E55</f>
        <v>500</v>
      </c>
      <c r="O55" s="179">
        <f>F55-серпень!F55</f>
        <v>296.78999999999996</v>
      </c>
      <c r="P55" s="112">
        <f t="shared" si="15"/>
        <v>-203.21000000000004</v>
      </c>
      <c r="Q55" s="132">
        <f t="shared" si="12"/>
        <v>59.35799999999999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5050.27</v>
      </c>
      <c r="G57" s="202">
        <f t="shared" si="13"/>
        <v>412.2900000000009</v>
      </c>
      <c r="H57" s="204">
        <f t="shared" si="11"/>
        <v>108.88943031233427</v>
      </c>
      <c r="I57" s="205">
        <f t="shared" si="14"/>
        <v>-99.72999999999956</v>
      </c>
      <c r="J57" s="205">
        <f t="shared" si="16"/>
        <v>98.06349514563108</v>
      </c>
      <c r="K57" s="205">
        <v>3571.45</v>
      </c>
      <c r="L57" s="205">
        <f aca="true" t="shared" si="18" ref="L57:L63">F57-K57</f>
        <v>1478.8200000000006</v>
      </c>
      <c r="M57" s="266">
        <f t="shared" si="17"/>
        <v>1.4140671155973066</v>
      </c>
      <c r="N57" s="204">
        <f>E57-серпень!E57</f>
        <v>370</v>
      </c>
      <c r="O57" s="208">
        <f>F57-серпень!F57</f>
        <v>448.4400000000005</v>
      </c>
      <c r="P57" s="207">
        <f t="shared" si="15"/>
        <v>78.44000000000051</v>
      </c>
      <c r="Q57" s="205">
        <f t="shared" si="12"/>
        <v>121.20000000000013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962.21</v>
      </c>
      <c r="G59" s="202"/>
      <c r="H59" s="204"/>
      <c r="I59" s="205"/>
      <c r="J59" s="205"/>
      <c r="K59" s="206">
        <v>979.24</v>
      </c>
      <c r="L59" s="205">
        <f t="shared" si="18"/>
        <v>-17.029999999999973</v>
      </c>
      <c r="M59" s="266">
        <f t="shared" si="17"/>
        <v>0.9826089620522038</v>
      </c>
      <c r="N59" s="204"/>
      <c r="O59" s="208">
        <f>F59-серпень!F59</f>
        <v>95.11000000000001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748566.14</v>
      </c>
      <c r="F64" s="191">
        <f>F8+F38+F62+F63</f>
        <v>712141.2600000001</v>
      </c>
      <c r="G64" s="191">
        <f>F64-E64</f>
        <v>-36424.87999999989</v>
      </c>
      <c r="H64" s="192">
        <f>F64/E64*100</f>
        <v>95.13404653862652</v>
      </c>
      <c r="I64" s="193">
        <f>F64-D64</f>
        <v>-278796.47</v>
      </c>
      <c r="J64" s="193">
        <f>F64/D64*100</f>
        <v>71.8653895638831</v>
      </c>
      <c r="K64" s="193">
        <v>509138.63</v>
      </c>
      <c r="L64" s="193">
        <f>F64-K64</f>
        <v>203002.63000000012</v>
      </c>
      <c r="M64" s="267">
        <f>F64/K64</f>
        <v>1.3987177912624704</v>
      </c>
      <c r="N64" s="191">
        <f>N8+N38+N62+N63</f>
        <v>76130.13</v>
      </c>
      <c r="O64" s="191">
        <f>O8+O38+O62+O63</f>
        <v>35617.60000000001</v>
      </c>
      <c r="P64" s="195">
        <f>O64-N64</f>
        <v>-40512.52999999999</v>
      </c>
      <c r="Q64" s="193">
        <f>O64/N64*100</f>
        <v>46.785155890315714</v>
      </c>
      <c r="R64" s="28">
        <f>O64-34768</f>
        <v>849.6000000000131</v>
      </c>
      <c r="S64" s="128">
        <f>O64/34768</f>
        <v>1.0244362632305573</v>
      </c>
      <c r="T64" s="186">
        <f t="shared" si="8"/>
        <v>242371.59000000008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1553.93</v>
      </c>
      <c r="G73" s="202">
        <f aca="true" t="shared" si="19" ref="G73:G83">F73-E73</f>
        <v>-1146.07</v>
      </c>
      <c r="H73" s="204"/>
      <c r="I73" s="207">
        <f aca="true" t="shared" si="20" ref="I73:I83">F73-D73</f>
        <v>-2646.0699999999997</v>
      </c>
      <c r="J73" s="207">
        <f>F73/D73*100</f>
        <v>36.998333333333335</v>
      </c>
      <c r="K73" s="207">
        <v>593.1</v>
      </c>
      <c r="L73" s="207">
        <f aca="true" t="shared" si="21" ref="L73:L83">F73-K73</f>
        <v>960.83</v>
      </c>
      <c r="M73" s="254">
        <f>F73/K73</f>
        <v>2.6200134884505144</v>
      </c>
      <c r="N73" s="204">
        <f>E73-серпень!E73</f>
        <v>500</v>
      </c>
      <c r="O73" s="208">
        <f>F73-серпень!F73</f>
        <v>18.75999999999999</v>
      </c>
      <c r="P73" s="207">
        <f aca="true" t="shared" si="22" ref="P73:P86">O73-N73</f>
        <v>-481.24</v>
      </c>
      <c r="Q73" s="207">
        <f>O73/N73*100</f>
        <v>3.7519999999999984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6853.83</v>
      </c>
      <c r="G74" s="202">
        <f t="shared" si="19"/>
        <v>2161.62</v>
      </c>
      <c r="H74" s="204">
        <f>F74/E74*100</f>
        <v>146.0682706016994</v>
      </c>
      <c r="I74" s="207">
        <f t="shared" si="20"/>
        <v>-605.1700000000001</v>
      </c>
      <c r="J74" s="207">
        <f>F74/D74*100</f>
        <v>91.88671403673413</v>
      </c>
      <c r="K74" s="207">
        <v>3987.63</v>
      </c>
      <c r="L74" s="207">
        <f t="shared" si="21"/>
        <v>2866.2</v>
      </c>
      <c r="M74" s="254">
        <f>F74/K74</f>
        <v>1.7187728048991506</v>
      </c>
      <c r="N74" s="204">
        <f>E74-серпень!E74</f>
        <v>815</v>
      </c>
      <c r="O74" s="208">
        <f>F74-серпень!F74</f>
        <v>70.30000000000018</v>
      </c>
      <c r="P74" s="207">
        <f t="shared" si="22"/>
        <v>-744.6999999999998</v>
      </c>
      <c r="Q74" s="207">
        <f>O74/N74*100</f>
        <v>8.625766871165666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11589.36</v>
      </c>
      <c r="G75" s="202">
        <f t="shared" si="19"/>
        <v>8890.51</v>
      </c>
      <c r="H75" s="204">
        <f>F75/E75*100</f>
        <v>429.41845600904094</v>
      </c>
      <c r="I75" s="207">
        <f t="shared" si="20"/>
        <v>5589.360000000001</v>
      </c>
      <c r="J75" s="207">
        <f>F75/D75*100</f>
        <v>193.156</v>
      </c>
      <c r="K75" s="207">
        <v>1859.08</v>
      </c>
      <c r="L75" s="207">
        <f t="shared" si="21"/>
        <v>9730.28</v>
      </c>
      <c r="M75" s="254">
        <f>F75/K75</f>
        <v>6.233922155044431</v>
      </c>
      <c r="N75" s="204">
        <f>E75-серпень!E75</f>
        <v>302</v>
      </c>
      <c r="O75" s="208">
        <f>F75-серпень!F75</f>
        <v>1112.2200000000012</v>
      </c>
      <c r="P75" s="207">
        <f t="shared" si="22"/>
        <v>810.2200000000012</v>
      </c>
      <c r="Q75" s="207">
        <f>O75/N75*100</f>
        <v>368.28476821192095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6</v>
      </c>
      <c r="G76" s="202">
        <f t="shared" si="19"/>
        <v>-3</v>
      </c>
      <c r="H76" s="204">
        <f>F76/E76*100</f>
        <v>66.66666666666666</v>
      </c>
      <c r="I76" s="207">
        <f t="shared" si="20"/>
        <v>-6</v>
      </c>
      <c r="J76" s="207">
        <f>F76/D76*100</f>
        <v>50</v>
      </c>
      <c r="K76" s="207">
        <v>29.22</v>
      </c>
      <c r="L76" s="207">
        <f t="shared" si="21"/>
        <v>-23.22</v>
      </c>
      <c r="M76" s="254"/>
      <c r="N76" s="204">
        <f>E76-серпень!E76</f>
        <v>1</v>
      </c>
      <c r="O76" s="208">
        <f>F76-серпень!F76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20003.120000000003</v>
      </c>
      <c r="G77" s="226">
        <f t="shared" si="19"/>
        <v>9903.060000000003</v>
      </c>
      <c r="H77" s="227">
        <f>F77/E77*100</f>
        <v>198.04951653752556</v>
      </c>
      <c r="I77" s="228">
        <f t="shared" si="20"/>
        <v>2332.1200000000026</v>
      </c>
      <c r="J77" s="228">
        <f>F77/D77*100</f>
        <v>113.19744213683438</v>
      </c>
      <c r="K77" s="228">
        <v>6439.8</v>
      </c>
      <c r="L77" s="228">
        <f t="shared" si="21"/>
        <v>13563.320000000003</v>
      </c>
      <c r="M77" s="260">
        <f>F77/K77</f>
        <v>3.1061709990993513</v>
      </c>
      <c r="N77" s="226">
        <f>N73+N74+N75+N76</f>
        <v>1618</v>
      </c>
      <c r="O77" s="230">
        <f>O73+O74+O75+O76</f>
        <v>1201.2800000000013</v>
      </c>
      <c r="P77" s="228">
        <f t="shared" si="22"/>
        <v>-416.71999999999866</v>
      </c>
      <c r="Q77" s="228">
        <f>O77/N77*100</f>
        <v>74.24474660074173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6.49</v>
      </c>
      <c r="G78" s="202">
        <f t="shared" si="19"/>
        <v>6.49</v>
      </c>
      <c r="H78" s="204"/>
      <c r="I78" s="207">
        <f t="shared" si="20"/>
        <v>5.49</v>
      </c>
      <c r="J78" s="207"/>
      <c r="K78" s="207">
        <v>0.35</v>
      </c>
      <c r="L78" s="207">
        <f t="shared" si="21"/>
        <v>6.140000000000001</v>
      </c>
      <c r="M78" s="254">
        <f>F78/K78</f>
        <v>18.542857142857144</v>
      </c>
      <c r="N78" s="204">
        <f>E78-серпень!E78</f>
        <v>0</v>
      </c>
      <c r="O78" s="208">
        <f>F78-серпень!F78</f>
        <v>0.8200000000000003</v>
      </c>
      <c r="P78" s="207">
        <f t="shared" si="22"/>
        <v>0.8200000000000003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6825.1</v>
      </c>
      <c r="G80" s="202">
        <f t="shared" si="19"/>
        <v>-798.8999999999996</v>
      </c>
      <c r="H80" s="204">
        <f>F80/E80*100</f>
        <v>89.52124868835257</v>
      </c>
      <c r="I80" s="207">
        <f t="shared" si="20"/>
        <v>-2674.8999999999996</v>
      </c>
      <c r="J80" s="207">
        <f>F80/D80*100</f>
        <v>71.84315789473685</v>
      </c>
      <c r="K80" s="207">
        <v>0</v>
      </c>
      <c r="L80" s="207">
        <f t="shared" si="21"/>
        <v>6825.1</v>
      </c>
      <c r="M80" s="254"/>
      <c r="N80" s="204">
        <f>E80-серпень!E80</f>
        <v>0.3999999999996362</v>
      </c>
      <c r="O80" s="208">
        <f>F80-серпень!F80</f>
        <v>0.27000000000043656</v>
      </c>
      <c r="P80" s="207">
        <f>O80-N80</f>
        <v>-0.12999999999919964</v>
      </c>
      <c r="Q80" s="231">
        <f>O80/N80*100</f>
        <v>67.50000000017053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1</v>
      </c>
      <c r="L81" s="207">
        <f t="shared" si="21"/>
        <v>0.09000000000000008</v>
      </c>
      <c r="M81" s="254">
        <f>F81/K81</f>
        <v>1.09</v>
      </c>
      <c r="N81" s="204">
        <f>E81-серпень!E81</f>
        <v>0</v>
      </c>
      <c r="O81" s="208">
        <f>F81-серпень!F81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6832.68</v>
      </c>
      <c r="G82" s="224">
        <f>G78+G81+G79+G80</f>
        <v>-791.3199999999996</v>
      </c>
      <c r="H82" s="227">
        <f>F82/E82*100</f>
        <v>89.62067156348374</v>
      </c>
      <c r="I82" s="228">
        <f t="shared" si="20"/>
        <v>-2668.3199999999997</v>
      </c>
      <c r="J82" s="228">
        <f>F82/D82*100</f>
        <v>71.91537732870225</v>
      </c>
      <c r="K82" s="228">
        <v>1.35</v>
      </c>
      <c r="L82" s="228">
        <f t="shared" si="21"/>
        <v>6831.33</v>
      </c>
      <c r="M82" s="268">
        <f>F82/K82</f>
        <v>5061.2444444444445</v>
      </c>
      <c r="N82" s="226">
        <f>N78+N81+N79+N80</f>
        <v>0.3999999999996362</v>
      </c>
      <c r="O82" s="230">
        <f>O78+O81+O79+O80</f>
        <v>1.0900000000004368</v>
      </c>
      <c r="P82" s="226">
        <f>P78+P81+P79+P80</f>
        <v>0.6900000000008006</v>
      </c>
      <c r="Q82" s="228">
        <f>O82/N82*100</f>
        <v>272.50000000035703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19.38</v>
      </c>
      <c r="G83" s="202">
        <f t="shared" si="19"/>
        <v>-9.59</v>
      </c>
      <c r="H83" s="204">
        <f>F83/E83*100</f>
        <v>66.89678978253365</v>
      </c>
      <c r="I83" s="207">
        <f t="shared" si="20"/>
        <v>-23.62</v>
      </c>
      <c r="J83" s="207">
        <f>F83/D83*100</f>
        <v>45.06976744186046</v>
      </c>
      <c r="K83" s="207">
        <v>29.22</v>
      </c>
      <c r="L83" s="207">
        <f t="shared" si="21"/>
        <v>-9.84</v>
      </c>
      <c r="M83" s="254">
        <f>F83/K83</f>
        <v>0.6632443531827515</v>
      </c>
      <c r="N83" s="204">
        <f>E83-серпень!E83</f>
        <v>8.169999999999998</v>
      </c>
      <c r="O83" s="208">
        <f>F83-серпень!F83</f>
        <v>0</v>
      </c>
      <c r="P83" s="207">
        <f t="shared" si="22"/>
        <v>-8.169999999999998</v>
      </c>
      <c r="Q83" s="207">
        <f>O83/N83</f>
        <v>0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26851.360000000004</v>
      </c>
      <c r="G85" s="233">
        <f>F85-E85</f>
        <v>9098.330000000005</v>
      </c>
      <c r="H85" s="234">
        <f>F85/E85*100</f>
        <v>151.249448685661</v>
      </c>
      <c r="I85" s="235">
        <f>F85-D85</f>
        <v>-363.6399999999958</v>
      </c>
      <c r="J85" s="235">
        <f>F85/D85*100</f>
        <v>98.66382509645418</v>
      </c>
      <c r="K85" s="235">
        <v>6418.88</v>
      </c>
      <c r="L85" s="235">
        <f>F85-K85</f>
        <v>20432.480000000003</v>
      </c>
      <c r="M85" s="269">
        <f>F85/K85</f>
        <v>4.183184605414029</v>
      </c>
      <c r="N85" s="232">
        <f>N71+N83+N77+N82</f>
        <v>1626.5699999999997</v>
      </c>
      <c r="O85" s="232">
        <f>O71+O83+O77+O82+O84</f>
        <v>1202.3700000000017</v>
      </c>
      <c r="P85" s="235">
        <f t="shared" si="22"/>
        <v>-424.199999999998</v>
      </c>
      <c r="Q85" s="235">
        <f>O85/N85*100</f>
        <v>73.92058134602273</v>
      </c>
      <c r="R85" s="28">
        <f>O85-8104.96</f>
        <v>-6902.589999999998</v>
      </c>
      <c r="S85" s="101">
        <f>O85/8104.96</f>
        <v>0.1483498993209099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766319.17</v>
      </c>
      <c r="F86" s="232">
        <f>F64+F85</f>
        <v>738992.6200000001</v>
      </c>
      <c r="G86" s="233">
        <f>F86-E86</f>
        <v>-27326.54999999993</v>
      </c>
      <c r="H86" s="234">
        <f>F86/E86*100</f>
        <v>96.43405110171001</v>
      </c>
      <c r="I86" s="235">
        <f>F86-D86</f>
        <v>-279160.11</v>
      </c>
      <c r="J86" s="235">
        <f>F86/D86*100</f>
        <v>72.58170589003872</v>
      </c>
      <c r="K86" s="235">
        <f>K64+K85</f>
        <v>515557.51</v>
      </c>
      <c r="L86" s="235">
        <f>F86-K86</f>
        <v>223435.1100000001</v>
      </c>
      <c r="M86" s="269">
        <f>F86/K86</f>
        <v>1.4333854238686197</v>
      </c>
      <c r="N86" s="233">
        <f>N64+N85</f>
        <v>77756.70000000001</v>
      </c>
      <c r="O86" s="233">
        <f>O64+O85</f>
        <v>36819.970000000016</v>
      </c>
      <c r="P86" s="235">
        <f t="shared" si="22"/>
        <v>-40936.729999999996</v>
      </c>
      <c r="Q86" s="235">
        <f>O86/N86*100</f>
        <v>47.35279403575513</v>
      </c>
      <c r="R86" s="28">
        <f>O86-42872.96</f>
        <v>-6052.989999999983</v>
      </c>
      <c r="S86" s="101">
        <f>O86/42872.96</f>
        <v>0.8588156730955833</v>
      </c>
      <c r="T86" s="186">
        <f t="shared" si="23"/>
        <v>251833.56000000006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10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4051.2529999999992</v>
      </c>
      <c r="D89" s="4" t="s">
        <v>24</v>
      </c>
      <c r="G89" s="438"/>
      <c r="H89" s="438"/>
      <c r="I89" s="438"/>
      <c r="J89" s="438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42629</v>
      </c>
      <c r="D90" s="31">
        <v>3977.6</v>
      </c>
      <c r="G90" s="4" t="s">
        <v>59</v>
      </c>
      <c r="O90" s="439"/>
      <c r="P90" s="439"/>
      <c r="T90" s="186">
        <f t="shared" si="23"/>
        <v>3977.6</v>
      </c>
    </row>
    <row r="91" spans="3:16" ht="15">
      <c r="C91" s="87">
        <v>42628</v>
      </c>
      <c r="D91" s="31">
        <v>4284.26</v>
      </c>
      <c r="F91" s="124" t="s">
        <v>59</v>
      </c>
      <c r="G91" s="440"/>
      <c r="H91" s="440"/>
      <c r="I91" s="131"/>
      <c r="J91" s="441"/>
      <c r="K91" s="441"/>
      <c r="L91" s="441"/>
      <c r="M91" s="441"/>
      <c r="N91" s="441"/>
      <c r="O91" s="439"/>
      <c r="P91" s="439"/>
    </row>
    <row r="92" spans="3:16" ht="15.75" customHeight="1">
      <c r="C92" s="87">
        <v>42627</v>
      </c>
      <c r="D92" s="31">
        <v>2412.5</v>
      </c>
      <c r="F92" s="73"/>
      <c r="G92" s="440"/>
      <c r="H92" s="440"/>
      <c r="I92" s="131"/>
      <c r="J92" s="442"/>
      <c r="K92" s="442"/>
      <c r="L92" s="442"/>
      <c r="M92" s="442"/>
      <c r="N92" s="442"/>
      <c r="O92" s="439"/>
      <c r="P92" s="439"/>
    </row>
    <row r="93" spans="3:14" ht="15.75" customHeight="1">
      <c r="C93" s="87"/>
      <c r="F93" s="73"/>
      <c r="G93" s="446"/>
      <c r="H93" s="446"/>
      <c r="I93" s="139"/>
      <c r="J93" s="441"/>
      <c r="K93" s="441"/>
      <c r="L93" s="441"/>
      <c r="M93" s="441"/>
      <c r="N93" s="441"/>
    </row>
    <row r="94" spans="2:14" ht="18.75" customHeight="1">
      <c r="B94" s="447" t="s">
        <v>57</v>
      </c>
      <c r="C94" s="448"/>
      <c r="D94" s="148">
        <v>1273.69002</v>
      </c>
      <c r="E94" s="74"/>
      <c r="F94" s="140" t="s">
        <v>137</v>
      </c>
      <c r="G94" s="440"/>
      <c r="H94" s="440"/>
      <c r="I94" s="141"/>
      <c r="J94" s="441"/>
      <c r="K94" s="441"/>
      <c r="L94" s="441"/>
      <c r="M94" s="441"/>
      <c r="N94" s="441"/>
    </row>
    <row r="95" spans="6:13" ht="9.75" customHeight="1">
      <c r="F95" s="73"/>
      <c r="G95" s="440"/>
      <c r="H95" s="440"/>
      <c r="I95" s="73"/>
      <c r="J95" s="74"/>
      <c r="K95" s="74"/>
      <c r="L95" s="74"/>
      <c r="M95" s="74"/>
    </row>
    <row r="96" spans="2:13" ht="22.5" customHeight="1" hidden="1">
      <c r="B96" s="443" t="s">
        <v>60</v>
      </c>
      <c r="C96" s="444"/>
      <c r="D96" s="86">
        <v>0</v>
      </c>
      <c r="E96" s="56" t="s">
        <v>24</v>
      </c>
      <c r="F96" s="73"/>
      <c r="G96" s="440"/>
      <c r="H96" s="440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946</v>
      </c>
      <c r="F97" s="247">
        <f>F45+F48+F49</f>
        <v>582.99</v>
      </c>
      <c r="G97" s="73">
        <f>G45+G48+G49</f>
        <v>-363.01000000000005</v>
      </c>
      <c r="H97" s="74"/>
      <c r="I97" s="74"/>
      <c r="N97" s="31">
        <f>N45+N48+N49</f>
        <v>12</v>
      </c>
      <c r="O97" s="246">
        <f>O45+O48+O49</f>
        <v>71.17999999999998</v>
      </c>
      <c r="P97" s="31">
        <f>P45+P48+P49</f>
        <v>59.17999999999998</v>
      </c>
    </row>
    <row r="98" spans="4:16" ht="15">
      <c r="D98" s="83"/>
      <c r="I98" s="31"/>
      <c r="O98" s="445"/>
      <c r="P98" s="445"/>
    </row>
    <row r="99" spans="15:16" ht="15">
      <c r="O99" s="440"/>
      <c r="P99" s="440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2" t="s">
        <v>114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 t="s">
        <v>136</v>
      </c>
      <c r="C3" s="417" t="s">
        <v>0</v>
      </c>
      <c r="D3" s="418" t="s">
        <v>115</v>
      </c>
      <c r="E3" s="34"/>
      <c r="F3" s="419" t="s">
        <v>26</v>
      </c>
      <c r="G3" s="420"/>
      <c r="H3" s="420"/>
      <c r="I3" s="420"/>
      <c r="J3" s="421"/>
      <c r="K3" s="89"/>
      <c r="L3" s="89"/>
      <c r="M3" s="455" t="s">
        <v>107</v>
      </c>
      <c r="N3" s="425" t="s">
        <v>66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104</v>
      </c>
      <c r="F4" s="458" t="s">
        <v>34</v>
      </c>
      <c r="G4" s="430" t="s">
        <v>109</v>
      </c>
      <c r="H4" s="423" t="s">
        <v>110</v>
      </c>
      <c r="I4" s="430" t="s">
        <v>105</v>
      </c>
      <c r="J4" s="423" t="s">
        <v>106</v>
      </c>
      <c r="K4" s="91" t="s">
        <v>65</v>
      </c>
      <c r="L4" s="96" t="s">
        <v>64</v>
      </c>
      <c r="M4" s="423"/>
      <c r="N4" s="456" t="s">
        <v>103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6.5" customHeight="1">
      <c r="A5" s="415"/>
      <c r="B5" s="416"/>
      <c r="C5" s="417"/>
      <c r="D5" s="418"/>
      <c r="E5" s="427"/>
      <c r="F5" s="459"/>
      <c r="G5" s="431"/>
      <c r="H5" s="424"/>
      <c r="I5" s="431"/>
      <c r="J5" s="424"/>
      <c r="K5" s="435" t="s">
        <v>108</v>
      </c>
      <c r="L5" s="437"/>
      <c r="M5" s="424"/>
      <c r="N5" s="457"/>
      <c r="O5" s="431"/>
      <c r="P5" s="434"/>
      <c r="Q5" s="435" t="s">
        <v>126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8"/>
      <c r="H82" s="438"/>
      <c r="I82" s="438"/>
      <c r="J82" s="438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39"/>
      <c r="O83" s="439"/>
    </row>
    <row r="84" spans="3:15" ht="15">
      <c r="C84" s="87">
        <v>42397</v>
      </c>
      <c r="D84" s="31">
        <v>8685</v>
      </c>
      <c r="F84" s="166" t="s">
        <v>59</v>
      </c>
      <c r="G84" s="440"/>
      <c r="H84" s="440"/>
      <c r="I84" s="131"/>
      <c r="J84" s="441"/>
      <c r="K84" s="441"/>
      <c r="L84" s="441"/>
      <c r="M84" s="441"/>
      <c r="N84" s="439"/>
      <c r="O84" s="439"/>
    </row>
    <row r="85" spans="3:15" ht="15.75" customHeight="1">
      <c r="C85" s="87">
        <v>42396</v>
      </c>
      <c r="D85" s="31">
        <v>4820.3</v>
      </c>
      <c r="F85" s="167"/>
      <c r="G85" s="440"/>
      <c r="H85" s="440"/>
      <c r="I85" s="131"/>
      <c r="J85" s="442"/>
      <c r="K85" s="442"/>
      <c r="L85" s="442"/>
      <c r="M85" s="442"/>
      <c r="N85" s="439"/>
      <c r="O85" s="439"/>
    </row>
    <row r="86" spans="3:13" ht="15.75" customHeight="1">
      <c r="C86" s="87"/>
      <c r="F86" s="167"/>
      <c r="G86" s="446"/>
      <c r="H86" s="446"/>
      <c r="I86" s="139"/>
      <c r="J86" s="441"/>
      <c r="K86" s="441"/>
      <c r="L86" s="441"/>
      <c r="M86" s="441"/>
    </row>
    <row r="87" spans="2:13" ht="18.75" customHeight="1">
      <c r="B87" s="447" t="s">
        <v>57</v>
      </c>
      <c r="C87" s="448"/>
      <c r="D87" s="148">
        <v>300.92</v>
      </c>
      <c r="E87" s="74"/>
      <c r="F87" s="168"/>
      <c r="G87" s="440"/>
      <c r="H87" s="440"/>
      <c r="I87" s="141"/>
      <c r="J87" s="441"/>
      <c r="K87" s="441"/>
      <c r="L87" s="441"/>
      <c r="M87" s="441"/>
    </row>
    <row r="88" spans="6:12" ht="9.75" customHeight="1">
      <c r="F88" s="167"/>
      <c r="G88" s="440"/>
      <c r="H88" s="440"/>
      <c r="I88" s="73"/>
      <c r="J88" s="74"/>
      <c r="K88" s="74"/>
      <c r="L88" s="74"/>
    </row>
    <row r="89" spans="2:12" ht="22.5" customHeight="1" hidden="1">
      <c r="B89" s="443" t="s">
        <v>60</v>
      </c>
      <c r="C89" s="444"/>
      <c r="D89" s="86">
        <v>0</v>
      </c>
      <c r="E89" s="56" t="s">
        <v>24</v>
      </c>
      <c r="F89" s="167"/>
      <c r="G89" s="440"/>
      <c r="H89" s="440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40"/>
      <c r="O90" s="440"/>
    </row>
    <row r="91" spans="4:15" ht="15">
      <c r="D91" s="83"/>
      <c r="I91" s="31"/>
      <c r="N91" s="445"/>
      <c r="O91" s="445"/>
    </row>
    <row r="92" spans="14:15" ht="15">
      <c r="N92" s="440"/>
      <c r="O92" s="440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56" sqref="B5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2" t="s">
        <v>196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92"/>
      <c r="S1" s="93"/>
    </row>
    <row r="2" spans="2:19" s="1" customFormat="1" ht="15.75" customHeight="1">
      <c r="B2" s="413"/>
      <c r="C2" s="413"/>
      <c r="D2" s="413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89"/>
      <c r="N3" s="422" t="s">
        <v>193</v>
      </c>
      <c r="O3" s="425" t="s">
        <v>194</v>
      </c>
      <c r="P3" s="425"/>
      <c r="Q3" s="425"/>
      <c r="R3" s="425"/>
      <c r="S3" s="425"/>
    </row>
    <row r="4" spans="1:19" ht="22.5" customHeight="1">
      <c r="A4" s="414"/>
      <c r="B4" s="416"/>
      <c r="C4" s="417"/>
      <c r="D4" s="418"/>
      <c r="E4" s="426" t="s">
        <v>190</v>
      </c>
      <c r="F4" s="428" t="s">
        <v>34</v>
      </c>
      <c r="G4" s="430" t="s">
        <v>191</v>
      </c>
      <c r="H4" s="423" t="s">
        <v>192</v>
      </c>
      <c r="I4" s="430" t="s">
        <v>122</v>
      </c>
      <c r="J4" s="423" t="s">
        <v>123</v>
      </c>
      <c r="K4" s="91" t="s">
        <v>186</v>
      </c>
      <c r="L4" s="249" t="s">
        <v>185</v>
      </c>
      <c r="M4" s="96" t="s">
        <v>64</v>
      </c>
      <c r="N4" s="423"/>
      <c r="O4" s="432" t="s">
        <v>197</v>
      </c>
      <c r="P4" s="430" t="s">
        <v>50</v>
      </c>
      <c r="Q4" s="434" t="s">
        <v>49</v>
      </c>
      <c r="R4" s="97" t="s">
        <v>65</v>
      </c>
      <c r="S4" s="98" t="s">
        <v>64</v>
      </c>
    </row>
    <row r="5" spans="1:19" ht="67.5" customHeight="1">
      <c r="A5" s="415"/>
      <c r="B5" s="416"/>
      <c r="C5" s="417"/>
      <c r="D5" s="418"/>
      <c r="E5" s="427"/>
      <c r="F5" s="429"/>
      <c r="G5" s="431"/>
      <c r="H5" s="424"/>
      <c r="I5" s="431"/>
      <c r="J5" s="424"/>
      <c r="K5" s="435" t="s">
        <v>195</v>
      </c>
      <c r="L5" s="436"/>
      <c r="M5" s="437"/>
      <c r="N5" s="424"/>
      <c r="O5" s="433"/>
      <c r="P5" s="431"/>
      <c r="Q5" s="434"/>
      <c r="R5" s="435" t="s">
        <v>120</v>
      </c>
      <c r="S5" s="43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867.1</v>
      </c>
      <c r="G59" s="202"/>
      <c r="H59" s="204"/>
      <c r="I59" s="205"/>
      <c r="J59" s="205"/>
      <c r="K59" s="206">
        <v>890.52</v>
      </c>
      <c r="L59" s="205">
        <f t="shared" si="18"/>
        <v>-23.41999999999996</v>
      </c>
      <c r="M59" s="266">
        <f t="shared" si="17"/>
        <v>0.9737007591070387</v>
      </c>
      <c r="N59" s="236"/>
      <c r="O59" s="220">
        <f>F59-липень!F59</f>
        <v>135.64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8"/>
      <c r="H89" s="438"/>
      <c r="I89" s="438"/>
      <c r="J89" s="438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39"/>
      <c r="P90" s="439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40"/>
      <c r="H91" s="440"/>
      <c r="I91" s="131"/>
      <c r="J91" s="441"/>
      <c r="K91" s="441"/>
      <c r="L91" s="441"/>
      <c r="M91" s="441"/>
      <c r="N91" s="441"/>
      <c r="O91" s="439"/>
      <c r="P91" s="439"/>
    </row>
    <row r="92" spans="3:16" ht="15.75" customHeight="1">
      <c r="C92" s="87">
        <v>42611</v>
      </c>
      <c r="D92" s="31">
        <v>8603.9</v>
      </c>
      <c r="F92" s="73"/>
      <c r="G92" s="440"/>
      <c r="H92" s="440"/>
      <c r="I92" s="131"/>
      <c r="J92" s="442"/>
      <c r="K92" s="442"/>
      <c r="L92" s="442"/>
      <c r="M92" s="442"/>
      <c r="N92" s="442"/>
      <c r="O92" s="439"/>
      <c r="P92" s="439"/>
    </row>
    <row r="93" spans="3:14" ht="15.75" customHeight="1">
      <c r="C93" s="87"/>
      <c r="F93" s="73"/>
      <c r="G93" s="446"/>
      <c r="H93" s="446"/>
      <c r="I93" s="139"/>
      <c r="J93" s="441"/>
      <c r="K93" s="441"/>
      <c r="L93" s="441"/>
      <c r="M93" s="441"/>
      <c r="N93" s="441"/>
    </row>
    <row r="94" spans="2:14" ht="18" customHeight="1">
      <c r="B94" s="447" t="s">
        <v>57</v>
      </c>
      <c r="C94" s="448"/>
      <c r="D94" s="148">
        <f>'[1]залишки  (2)'!$G$6/1000</f>
        <v>1273.69002</v>
      </c>
      <c r="E94" s="74"/>
      <c r="F94" s="140" t="s">
        <v>137</v>
      </c>
      <c r="G94" s="440"/>
      <c r="H94" s="440"/>
      <c r="I94" s="141"/>
      <c r="J94" s="441"/>
      <c r="K94" s="441"/>
      <c r="L94" s="441"/>
      <c r="M94" s="441"/>
      <c r="N94" s="441"/>
    </row>
    <row r="95" spans="6:13" ht="9.75" customHeight="1">
      <c r="F95" s="73"/>
      <c r="G95" s="440"/>
      <c r="H95" s="440"/>
      <c r="I95" s="73"/>
      <c r="J95" s="74"/>
      <c r="K95" s="74"/>
      <c r="L95" s="74"/>
      <c r="M95" s="74"/>
    </row>
    <row r="96" spans="2:13" ht="22.5" customHeight="1" hidden="1">
      <c r="B96" s="443" t="s">
        <v>60</v>
      </c>
      <c r="C96" s="444"/>
      <c r="D96" s="86">
        <v>0</v>
      </c>
      <c r="E96" s="56" t="s">
        <v>24</v>
      </c>
      <c r="F96" s="73"/>
      <c r="G96" s="440"/>
      <c r="H96" s="440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45"/>
      <c r="P98" s="445"/>
    </row>
    <row r="99" spans="15:16" ht="15">
      <c r="O99" s="440"/>
      <c r="P99" s="440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1" fitToWidth="1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9" sqref="F5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2" t="s">
        <v>188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92"/>
      <c r="S1" s="93"/>
    </row>
    <row r="2" spans="2:19" s="1" customFormat="1" ht="15.75" customHeight="1">
      <c r="B2" s="413"/>
      <c r="C2" s="413"/>
      <c r="D2" s="413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89"/>
      <c r="N3" s="422" t="s">
        <v>183</v>
      </c>
      <c r="O3" s="425" t="s">
        <v>184</v>
      </c>
      <c r="P3" s="425"/>
      <c r="Q3" s="425"/>
      <c r="R3" s="425"/>
      <c r="S3" s="425"/>
    </row>
    <row r="4" spans="1:19" ht="22.5" customHeight="1">
      <c r="A4" s="414"/>
      <c r="B4" s="416"/>
      <c r="C4" s="417"/>
      <c r="D4" s="418"/>
      <c r="E4" s="426" t="s">
        <v>179</v>
      </c>
      <c r="F4" s="428" t="s">
        <v>34</v>
      </c>
      <c r="G4" s="430" t="s">
        <v>180</v>
      </c>
      <c r="H4" s="423" t="s">
        <v>181</v>
      </c>
      <c r="I4" s="430" t="s">
        <v>122</v>
      </c>
      <c r="J4" s="423" t="s">
        <v>123</v>
      </c>
      <c r="K4" s="91" t="s">
        <v>186</v>
      </c>
      <c r="L4" s="249" t="s">
        <v>185</v>
      </c>
      <c r="M4" s="96" t="s">
        <v>64</v>
      </c>
      <c r="N4" s="423"/>
      <c r="O4" s="432" t="s">
        <v>189</v>
      </c>
      <c r="P4" s="430" t="s">
        <v>50</v>
      </c>
      <c r="Q4" s="434" t="s">
        <v>49</v>
      </c>
      <c r="R4" s="97" t="s">
        <v>65</v>
      </c>
      <c r="S4" s="98" t="s">
        <v>64</v>
      </c>
    </row>
    <row r="5" spans="1:19" ht="67.5" customHeight="1">
      <c r="A5" s="415"/>
      <c r="B5" s="416"/>
      <c r="C5" s="417"/>
      <c r="D5" s="418"/>
      <c r="E5" s="427"/>
      <c r="F5" s="429"/>
      <c r="G5" s="431"/>
      <c r="H5" s="424"/>
      <c r="I5" s="431"/>
      <c r="J5" s="424"/>
      <c r="K5" s="435" t="s">
        <v>182</v>
      </c>
      <c r="L5" s="436"/>
      <c r="M5" s="437"/>
      <c r="N5" s="424"/>
      <c r="O5" s="433"/>
      <c r="P5" s="431"/>
      <c r="Q5" s="434"/>
      <c r="R5" s="435" t="s">
        <v>120</v>
      </c>
      <c r="S5" s="43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731.46</v>
      </c>
      <c r="G59" s="202"/>
      <c r="H59" s="204"/>
      <c r="I59" s="205"/>
      <c r="J59" s="205"/>
      <c r="K59" s="206">
        <v>683.21</v>
      </c>
      <c r="L59" s="205">
        <f t="shared" si="24"/>
        <v>48.25</v>
      </c>
      <c r="M59" s="266">
        <f t="shared" si="25"/>
        <v>1.0706225025980298</v>
      </c>
      <c r="N59" s="236"/>
      <c r="O59" s="220">
        <f>F59-червень!F58</f>
        <v>139.20000000000005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8"/>
      <c r="H89" s="438"/>
      <c r="I89" s="438"/>
      <c r="J89" s="438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39"/>
      <c r="P90" s="439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40"/>
      <c r="H91" s="440"/>
      <c r="I91" s="131"/>
      <c r="J91" s="441"/>
      <c r="K91" s="441"/>
      <c r="L91" s="441"/>
      <c r="M91" s="441"/>
      <c r="N91" s="441"/>
      <c r="O91" s="439"/>
      <c r="P91" s="439"/>
    </row>
    <row r="92" spans="3:16" ht="15.75" customHeight="1">
      <c r="C92" s="87">
        <v>42578</v>
      </c>
      <c r="D92" s="31">
        <v>8357.1</v>
      </c>
      <c r="F92" s="73"/>
      <c r="G92" s="440"/>
      <c r="H92" s="440"/>
      <c r="I92" s="131"/>
      <c r="J92" s="442"/>
      <c r="K92" s="442"/>
      <c r="L92" s="442"/>
      <c r="M92" s="442"/>
      <c r="N92" s="442"/>
      <c r="O92" s="439"/>
      <c r="P92" s="439"/>
    </row>
    <row r="93" spans="3:14" ht="15.75" customHeight="1">
      <c r="C93" s="87"/>
      <c r="F93" s="73"/>
      <c r="G93" s="446"/>
      <c r="H93" s="446"/>
      <c r="I93" s="139"/>
      <c r="J93" s="441"/>
      <c r="K93" s="441"/>
      <c r="L93" s="441"/>
      <c r="M93" s="441"/>
      <c r="N93" s="441"/>
    </row>
    <row r="94" spans="2:14" ht="18.75" customHeight="1">
      <c r="B94" s="447" t="s">
        <v>57</v>
      </c>
      <c r="C94" s="448"/>
      <c r="D94" s="148">
        <v>14372.98265</v>
      </c>
      <c r="E94" s="74"/>
      <c r="F94" s="140" t="s">
        <v>137</v>
      </c>
      <c r="G94" s="440"/>
      <c r="H94" s="440"/>
      <c r="I94" s="141"/>
      <c r="J94" s="441"/>
      <c r="K94" s="441"/>
      <c r="L94" s="441"/>
      <c r="M94" s="441"/>
      <c r="N94" s="441"/>
    </row>
    <row r="95" spans="6:13" ht="9.75" customHeight="1" hidden="1">
      <c r="F95" s="73"/>
      <c r="G95" s="440"/>
      <c r="H95" s="440"/>
      <c r="I95" s="73"/>
      <c r="J95" s="74"/>
      <c r="K95" s="74"/>
      <c r="L95" s="74"/>
      <c r="M95" s="74"/>
    </row>
    <row r="96" spans="2:13" ht="22.5" customHeight="1" hidden="1">
      <c r="B96" s="443" t="s">
        <v>60</v>
      </c>
      <c r="C96" s="444"/>
      <c r="D96" s="86">
        <v>0</v>
      </c>
      <c r="E96" s="56" t="s">
        <v>24</v>
      </c>
      <c r="F96" s="73"/>
      <c r="G96" s="440"/>
      <c r="H96" s="440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5"/>
      <c r="P98" s="445"/>
    </row>
    <row r="99" spans="15:16" ht="15">
      <c r="O99" s="440"/>
      <c r="P99" s="440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1" sqref="F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1" t="s">
        <v>177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172</v>
      </c>
      <c r="N3" s="434" t="s">
        <v>173</v>
      </c>
      <c r="O3" s="434"/>
      <c r="P3" s="434"/>
      <c r="Q3" s="434"/>
      <c r="R3" s="434"/>
    </row>
    <row r="4" spans="1:18" ht="22.5" customHeight="1">
      <c r="A4" s="414"/>
      <c r="B4" s="416"/>
      <c r="C4" s="417"/>
      <c r="D4" s="418"/>
      <c r="E4" s="426" t="s">
        <v>170</v>
      </c>
      <c r="F4" s="449" t="s">
        <v>34</v>
      </c>
      <c r="G4" s="430" t="s">
        <v>171</v>
      </c>
      <c r="H4" s="423" t="s">
        <v>175</v>
      </c>
      <c r="I4" s="430" t="s">
        <v>122</v>
      </c>
      <c r="J4" s="423" t="s">
        <v>123</v>
      </c>
      <c r="K4" s="248" t="s">
        <v>65</v>
      </c>
      <c r="L4" s="283" t="s">
        <v>64</v>
      </c>
      <c r="M4" s="423"/>
      <c r="N4" s="432" t="s">
        <v>178</v>
      </c>
      <c r="O4" s="430" t="s">
        <v>50</v>
      </c>
      <c r="P4" s="434" t="s">
        <v>49</v>
      </c>
      <c r="Q4" s="284" t="s">
        <v>65</v>
      </c>
      <c r="R4" s="285" t="s">
        <v>64</v>
      </c>
    </row>
    <row r="5" spans="1:18" ht="67.5" customHeight="1">
      <c r="A5" s="415"/>
      <c r="B5" s="416"/>
      <c r="C5" s="417"/>
      <c r="D5" s="418"/>
      <c r="E5" s="427"/>
      <c r="F5" s="450"/>
      <c r="G5" s="431"/>
      <c r="H5" s="424"/>
      <c r="I5" s="431"/>
      <c r="J5" s="424"/>
      <c r="K5" s="435" t="s">
        <v>174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8"/>
      <c r="H88" s="438"/>
      <c r="I88" s="438"/>
      <c r="J88" s="438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39"/>
      <c r="O89" s="439"/>
    </row>
    <row r="90" spans="3:15" ht="15">
      <c r="C90" s="87">
        <v>42550</v>
      </c>
      <c r="D90" s="31">
        <v>11029.3</v>
      </c>
      <c r="F90" s="124" t="s">
        <v>59</v>
      </c>
      <c r="G90" s="440"/>
      <c r="H90" s="440"/>
      <c r="I90" s="131"/>
      <c r="J90" s="441"/>
      <c r="K90" s="441"/>
      <c r="L90" s="441"/>
      <c r="M90" s="441"/>
      <c r="N90" s="439"/>
      <c r="O90" s="439"/>
    </row>
    <row r="91" spans="3:15" ht="15.75" customHeight="1">
      <c r="C91" s="87">
        <v>42545</v>
      </c>
      <c r="D91" s="31">
        <v>6499.7</v>
      </c>
      <c r="F91" s="73"/>
      <c r="G91" s="440"/>
      <c r="H91" s="440"/>
      <c r="I91" s="131"/>
      <c r="J91" s="442"/>
      <c r="K91" s="442"/>
      <c r="L91" s="442"/>
      <c r="M91" s="442"/>
      <c r="N91" s="439"/>
      <c r="O91" s="439"/>
    </row>
    <row r="92" spans="3:13" ht="15.75" customHeight="1">
      <c r="C92" s="87"/>
      <c r="F92" s="73"/>
      <c r="G92" s="446"/>
      <c r="H92" s="446"/>
      <c r="I92" s="139"/>
      <c r="J92" s="441"/>
      <c r="K92" s="441"/>
      <c r="L92" s="441"/>
      <c r="M92" s="441"/>
    </row>
    <row r="93" spans="2:13" ht="18.75" customHeight="1">
      <c r="B93" s="447" t="s">
        <v>57</v>
      </c>
      <c r="C93" s="448"/>
      <c r="D93" s="148">
        <v>9447.89588</v>
      </c>
      <c r="E93" s="74"/>
      <c r="F93" s="140" t="s">
        <v>137</v>
      </c>
      <c r="G93" s="440"/>
      <c r="H93" s="440"/>
      <c r="I93" s="141"/>
      <c r="J93" s="441"/>
      <c r="K93" s="441"/>
      <c r="L93" s="441"/>
      <c r="M93" s="441"/>
    </row>
    <row r="94" spans="6:12" ht="9.75" customHeight="1">
      <c r="F94" s="73"/>
      <c r="G94" s="440"/>
      <c r="H94" s="440"/>
      <c r="I94" s="73"/>
      <c r="J94" s="74"/>
      <c r="K94" s="74"/>
      <c r="L94" s="74"/>
    </row>
    <row r="95" spans="2:12" ht="22.5" customHeight="1">
      <c r="B95" s="443" t="s">
        <v>60</v>
      </c>
      <c r="C95" s="444"/>
      <c r="D95" s="86">
        <v>0</v>
      </c>
      <c r="E95" s="56" t="s">
        <v>24</v>
      </c>
      <c r="F95" s="73"/>
      <c r="G95" s="440"/>
      <c r="H95" s="44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5"/>
      <c r="O97" s="445"/>
    </row>
    <row r="98" spans="14:15" ht="15">
      <c r="N98" s="440"/>
      <c r="O98" s="440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2" t="s">
        <v>168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162</v>
      </c>
      <c r="N3" s="425" t="s">
        <v>163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158</v>
      </c>
      <c r="F4" s="453" t="s">
        <v>34</v>
      </c>
      <c r="G4" s="430" t="s">
        <v>159</v>
      </c>
      <c r="H4" s="423" t="s">
        <v>160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169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8.7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161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8"/>
      <c r="H88" s="438"/>
      <c r="I88" s="438"/>
      <c r="J88" s="438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39"/>
      <c r="O89" s="439"/>
    </row>
    <row r="90" spans="3:15" ht="15">
      <c r="C90" s="87">
        <v>42520</v>
      </c>
      <c r="D90" s="31">
        <v>8891</v>
      </c>
      <c r="F90" s="124" t="s">
        <v>59</v>
      </c>
      <c r="G90" s="440"/>
      <c r="H90" s="440"/>
      <c r="I90" s="131"/>
      <c r="J90" s="441"/>
      <c r="K90" s="441"/>
      <c r="L90" s="441"/>
      <c r="M90" s="441"/>
      <c r="N90" s="439"/>
      <c r="O90" s="439"/>
    </row>
    <row r="91" spans="3:15" ht="15.75" customHeight="1">
      <c r="C91" s="87">
        <v>42517</v>
      </c>
      <c r="D91" s="31">
        <v>7356.3</v>
      </c>
      <c r="F91" s="73"/>
      <c r="G91" s="440"/>
      <c r="H91" s="440"/>
      <c r="I91" s="131"/>
      <c r="J91" s="442"/>
      <c r="K91" s="442"/>
      <c r="L91" s="442"/>
      <c r="M91" s="442"/>
      <c r="N91" s="439"/>
      <c r="O91" s="439"/>
    </row>
    <row r="92" spans="3:13" ht="15.75" customHeight="1">
      <c r="C92" s="87"/>
      <c r="F92" s="73"/>
      <c r="G92" s="446"/>
      <c r="H92" s="446"/>
      <c r="I92" s="139"/>
      <c r="J92" s="441"/>
      <c r="K92" s="441"/>
      <c r="L92" s="441"/>
      <c r="M92" s="441"/>
    </row>
    <row r="93" spans="2:13" ht="18.75" customHeight="1">
      <c r="B93" s="447" t="s">
        <v>57</v>
      </c>
      <c r="C93" s="448"/>
      <c r="D93" s="148">
        <v>2811.04042</v>
      </c>
      <c r="E93" s="74"/>
      <c r="F93" s="140" t="s">
        <v>137</v>
      </c>
      <c r="G93" s="440"/>
      <c r="H93" s="440"/>
      <c r="I93" s="141"/>
      <c r="J93" s="441"/>
      <c r="K93" s="441"/>
      <c r="L93" s="441"/>
      <c r="M93" s="441"/>
    </row>
    <row r="94" spans="6:12" ht="9.75" customHeight="1">
      <c r="F94" s="73"/>
      <c r="G94" s="440"/>
      <c r="H94" s="440"/>
      <c r="I94" s="73"/>
      <c r="J94" s="74"/>
      <c r="K94" s="74"/>
      <c r="L94" s="74"/>
    </row>
    <row r="95" spans="2:12" ht="22.5" customHeight="1">
      <c r="B95" s="443" t="s">
        <v>60</v>
      </c>
      <c r="C95" s="444"/>
      <c r="D95" s="86">
        <v>0</v>
      </c>
      <c r="E95" s="56" t="s">
        <v>24</v>
      </c>
      <c r="F95" s="73"/>
      <c r="G95" s="440"/>
      <c r="H95" s="44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5"/>
      <c r="O97" s="445"/>
    </row>
    <row r="98" spans="14:15" ht="15">
      <c r="N98" s="440"/>
      <c r="O98" s="440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57" sqref="N5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2" t="s">
        <v>156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153</v>
      </c>
      <c r="N3" s="425" t="s">
        <v>154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150</v>
      </c>
      <c r="F4" s="453" t="s">
        <v>34</v>
      </c>
      <c r="G4" s="430" t="s">
        <v>151</v>
      </c>
      <c r="H4" s="423" t="s">
        <v>152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157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8.7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155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8"/>
      <c r="H84" s="438"/>
      <c r="I84" s="438"/>
      <c r="J84" s="438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39"/>
      <c r="O85" s="439"/>
    </row>
    <row r="86" spans="3:15" ht="15">
      <c r="C86" s="87">
        <v>42488</v>
      </c>
      <c r="D86" s="31">
        <v>11419.7</v>
      </c>
      <c r="F86" s="124" t="s">
        <v>59</v>
      </c>
      <c r="G86" s="440"/>
      <c r="H86" s="440"/>
      <c r="I86" s="131"/>
      <c r="J86" s="441"/>
      <c r="K86" s="441"/>
      <c r="L86" s="441"/>
      <c r="M86" s="441"/>
      <c r="N86" s="439"/>
      <c r="O86" s="439"/>
    </row>
    <row r="87" spans="3:15" ht="15.75" customHeight="1">
      <c r="C87" s="87">
        <v>42487</v>
      </c>
      <c r="D87" s="31">
        <v>7800.7</v>
      </c>
      <c r="F87" s="73"/>
      <c r="G87" s="440"/>
      <c r="H87" s="440"/>
      <c r="I87" s="131"/>
      <c r="J87" s="442"/>
      <c r="K87" s="442"/>
      <c r="L87" s="442"/>
      <c r="M87" s="442"/>
      <c r="N87" s="439"/>
      <c r="O87" s="439"/>
    </row>
    <row r="88" spans="3:13" ht="15.75" customHeight="1">
      <c r="C88" s="87"/>
      <c r="F88" s="73"/>
      <c r="G88" s="446"/>
      <c r="H88" s="446"/>
      <c r="I88" s="139"/>
      <c r="J88" s="441"/>
      <c r="K88" s="441"/>
      <c r="L88" s="441"/>
      <c r="M88" s="441"/>
    </row>
    <row r="89" spans="2:13" ht="18.75" customHeight="1">
      <c r="B89" s="447" t="s">
        <v>57</v>
      </c>
      <c r="C89" s="448"/>
      <c r="D89" s="148">
        <v>9087.9705</v>
      </c>
      <c r="E89" s="74"/>
      <c r="F89" s="140" t="s">
        <v>137</v>
      </c>
      <c r="G89" s="440"/>
      <c r="H89" s="440"/>
      <c r="I89" s="141"/>
      <c r="J89" s="441"/>
      <c r="K89" s="441"/>
      <c r="L89" s="441"/>
      <c r="M89" s="441"/>
    </row>
    <row r="90" spans="6:12" ht="9.75" customHeight="1">
      <c r="F90" s="73"/>
      <c r="G90" s="440"/>
      <c r="H90" s="440"/>
      <c r="I90" s="73"/>
      <c r="J90" s="74"/>
      <c r="K90" s="74"/>
      <c r="L90" s="74"/>
    </row>
    <row r="91" spans="2:12" ht="22.5" customHeight="1" hidden="1">
      <c r="B91" s="443" t="s">
        <v>60</v>
      </c>
      <c r="C91" s="444"/>
      <c r="D91" s="86">
        <v>0</v>
      </c>
      <c r="E91" s="56" t="s">
        <v>24</v>
      </c>
      <c r="F91" s="73"/>
      <c r="G91" s="440"/>
      <c r="H91" s="440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40"/>
      <c r="O92" s="440"/>
    </row>
    <row r="93" spans="4:15" ht="15">
      <c r="D93" s="83"/>
      <c r="I93" s="31"/>
      <c r="N93" s="445"/>
      <c r="O93" s="445"/>
    </row>
    <row r="94" spans="14:15" ht="15">
      <c r="N94" s="440"/>
      <c r="O94" s="440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2" t="s">
        <v>148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147</v>
      </c>
      <c r="N3" s="425" t="s">
        <v>143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146</v>
      </c>
      <c r="F4" s="453" t="s">
        <v>34</v>
      </c>
      <c r="G4" s="430" t="s">
        <v>141</v>
      </c>
      <c r="H4" s="423" t="s">
        <v>142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149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8.7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144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8"/>
      <c r="H83" s="438"/>
      <c r="I83" s="438"/>
      <c r="J83" s="438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39"/>
      <c r="O84" s="439"/>
    </row>
    <row r="85" spans="3:15" ht="15">
      <c r="C85" s="87">
        <v>42459</v>
      </c>
      <c r="D85" s="31">
        <v>7576.3</v>
      </c>
      <c r="F85" s="124" t="s">
        <v>59</v>
      </c>
      <c r="G85" s="440"/>
      <c r="H85" s="440"/>
      <c r="I85" s="131"/>
      <c r="J85" s="441"/>
      <c r="K85" s="441"/>
      <c r="L85" s="441"/>
      <c r="M85" s="441"/>
      <c r="N85" s="439"/>
      <c r="O85" s="439"/>
    </row>
    <row r="86" spans="3:15" ht="15.75" customHeight="1">
      <c r="C86" s="87">
        <v>42458</v>
      </c>
      <c r="D86" s="31">
        <v>9190.1</v>
      </c>
      <c r="F86" s="73"/>
      <c r="G86" s="440"/>
      <c r="H86" s="440"/>
      <c r="I86" s="131"/>
      <c r="J86" s="442"/>
      <c r="K86" s="442"/>
      <c r="L86" s="442"/>
      <c r="M86" s="442"/>
      <c r="N86" s="439"/>
      <c r="O86" s="439"/>
    </row>
    <row r="87" spans="3:13" ht="15.75" customHeight="1">
      <c r="C87" s="87"/>
      <c r="F87" s="73"/>
      <c r="G87" s="446"/>
      <c r="H87" s="446"/>
      <c r="I87" s="139"/>
      <c r="J87" s="441"/>
      <c r="K87" s="441"/>
      <c r="L87" s="441"/>
      <c r="M87" s="441"/>
    </row>
    <row r="88" spans="2:13" ht="18.75" customHeight="1">
      <c r="B88" s="447" t="s">
        <v>57</v>
      </c>
      <c r="C88" s="448"/>
      <c r="D88" s="148">
        <f>4343.7</f>
        <v>4343.7</v>
      </c>
      <c r="E88" s="74"/>
      <c r="F88" s="140" t="s">
        <v>137</v>
      </c>
      <c r="G88" s="440"/>
      <c r="H88" s="440"/>
      <c r="I88" s="141"/>
      <c r="J88" s="441"/>
      <c r="K88" s="441"/>
      <c r="L88" s="441"/>
      <c r="M88" s="441"/>
    </row>
    <row r="89" spans="6:12" ht="9.75" customHeight="1">
      <c r="F89" s="73"/>
      <c r="G89" s="440"/>
      <c r="H89" s="440"/>
      <c r="I89" s="73"/>
      <c r="J89" s="74"/>
      <c r="K89" s="74"/>
      <c r="L89" s="74"/>
    </row>
    <row r="90" spans="2:12" ht="22.5" customHeight="1" hidden="1">
      <c r="B90" s="443" t="s">
        <v>60</v>
      </c>
      <c r="C90" s="444"/>
      <c r="D90" s="86">
        <v>0</v>
      </c>
      <c r="E90" s="56" t="s">
        <v>24</v>
      </c>
      <c r="F90" s="73"/>
      <c r="G90" s="440"/>
      <c r="H90" s="44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0"/>
      <c r="O91" s="440"/>
    </row>
    <row r="92" spans="4:15" ht="15">
      <c r="D92" s="83"/>
      <c r="I92" s="31"/>
      <c r="N92" s="445"/>
      <c r="O92" s="445"/>
    </row>
    <row r="93" spans="14:15" ht="15">
      <c r="N93" s="440"/>
      <c r="O93" s="44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2" t="s">
        <v>139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55" t="s">
        <v>128</v>
      </c>
      <c r="N3" s="425" t="s">
        <v>119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127</v>
      </c>
      <c r="F4" s="453" t="s">
        <v>34</v>
      </c>
      <c r="G4" s="430" t="s">
        <v>116</v>
      </c>
      <c r="H4" s="423" t="s">
        <v>117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140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92.2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118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8"/>
      <c r="H83" s="438"/>
      <c r="I83" s="438"/>
      <c r="J83" s="438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39"/>
      <c r="O84" s="439"/>
    </row>
    <row r="85" spans="3:15" ht="15">
      <c r="C85" s="87">
        <v>42426</v>
      </c>
      <c r="D85" s="31">
        <v>6256.2</v>
      </c>
      <c r="F85" s="124" t="s">
        <v>59</v>
      </c>
      <c r="G85" s="440"/>
      <c r="H85" s="440"/>
      <c r="I85" s="131"/>
      <c r="J85" s="441"/>
      <c r="K85" s="441"/>
      <c r="L85" s="441"/>
      <c r="M85" s="441"/>
      <c r="N85" s="439"/>
      <c r="O85" s="439"/>
    </row>
    <row r="86" spans="3:15" ht="15.75" customHeight="1">
      <c r="C86" s="87">
        <v>42425</v>
      </c>
      <c r="D86" s="31">
        <v>3536.9</v>
      </c>
      <c r="F86" s="73"/>
      <c r="G86" s="440"/>
      <c r="H86" s="440"/>
      <c r="I86" s="131"/>
      <c r="J86" s="442"/>
      <c r="K86" s="442"/>
      <c r="L86" s="442"/>
      <c r="M86" s="442"/>
      <c r="N86" s="439"/>
      <c r="O86" s="439"/>
    </row>
    <row r="87" spans="3:13" ht="15.75" customHeight="1">
      <c r="C87" s="87"/>
      <c r="F87" s="73"/>
      <c r="G87" s="446"/>
      <c r="H87" s="446"/>
      <c r="I87" s="139"/>
      <c r="J87" s="441"/>
      <c r="K87" s="441"/>
      <c r="L87" s="441"/>
      <c r="M87" s="441"/>
    </row>
    <row r="88" spans="2:13" ht="18.75" customHeight="1">
      <c r="B88" s="447" t="s">
        <v>57</v>
      </c>
      <c r="C88" s="448"/>
      <c r="D88" s="148">
        <v>505.3</v>
      </c>
      <c r="E88" s="74"/>
      <c r="F88" s="140" t="s">
        <v>137</v>
      </c>
      <c r="G88" s="440"/>
      <c r="H88" s="440"/>
      <c r="I88" s="141"/>
      <c r="J88" s="441"/>
      <c r="K88" s="441"/>
      <c r="L88" s="441"/>
      <c r="M88" s="441"/>
    </row>
    <row r="89" spans="6:12" ht="9.75" customHeight="1">
      <c r="F89" s="73"/>
      <c r="G89" s="440"/>
      <c r="H89" s="440"/>
      <c r="I89" s="73"/>
      <c r="J89" s="74"/>
      <c r="K89" s="74"/>
      <c r="L89" s="74"/>
    </row>
    <row r="90" spans="2:12" ht="22.5" customHeight="1" hidden="1">
      <c r="B90" s="443" t="s">
        <v>60</v>
      </c>
      <c r="C90" s="444"/>
      <c r="D90" s="86">
        <v>0</v>
      </c>
      <c r="E90" s="56" t="s">
        <v>24</v>
      </c>
      <c r="F90" s="73"/>
      <c r="G90" s="440"/>
      <c r="H90" s="44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0"/>
      <c r="O91" s="440"/>
    </row>
    <row r="92" spans="4:15" ht="15">
      <c r="D92" s="83"/>
      <c r="I92" s="31"/>
      <c r="N92" s="445"/>
      <c r="O92" s="445"/>
    </row>
    <row r="93" spans="14:15" ht="15">
      <c r="N93" s="440"/>
      <c r="O93" s="44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51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2" t="s">
        <v>114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 t="s">
        <v>135</v>
      </c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55" t="s">
        <v>132</v>
      </c>
      <c r="N3" s="425" t="s">
        <v>66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129</v>
      </c>
      <c r="F4" s="453" t="s">
        <v>34</v>
      </c>
      <c r="G4" s="430" t="s">
        <v>130</v>
      </c>
      <c r="H4" s="423" t="s">
        <v>131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56" t="s">
        <v>133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92.2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134</v>
      </c>
      <c r="L5" s="437"/>
      <c r="M5" s="424"/>
      <c r="N5" s="457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8"/>
      <c r="H83" s="438"/>
      <c r="I83" s="438"/>
      <c r="J83" s="438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39"/>
      <c r="O84" s="439"/>
    </row>
    <row r="85" spans="3:15" ht="15">
      <c r="C85" s="87">
        <v>42397</v>
      </c>
      <c r="D85" s="31">
        <v>8685</v>
      </c>
      <c r="F85" s="124" t="s">
        <v>59</v>
      </c>
      <c r="G85" s="440"/>
      <c r="H85" s="440"/>
      <c r="I85" s="131"/>
      <c r="J85" s="441"/>
      <c r="K85" s="441"/>
      <c r="L85" s="441"/>
      <c r="M85" s="441"/>
      <c r="N85" s="439"/>
      <c r="O85" s="439"/>
    </row>
    <row r="86" spans="3:15" ht="15.75" customHeight="1">
      <c r="C86" s="87">
        <v>42396</v>
      </c>
      <c r="D86" s="31">
        <v>4820.3</v>
      </c>
      <c r="F86" s="73"/>
      <c r="G86" s="440"/>
      <c r="H86" s="440"/>
      <c r="I86" s="131"/>
      <c r="J86" s="442"/>
      <c r="K86" s="442"/>
      <c r="L86" s="442"/>
      <c r="M86" s="442"/>
      <c r="N86" s="439"/>
      <c r="O86" s="439"/>
    </row>
    <row r="87" spans="3:13" ht="15.75" customHeight="1">
      <c r="C87" s="87"/>
      <c r="F87" s="73"/>
      <c r="G87" s="446"/>
      <c r="H87" s="446"/>
      <c r="I87" s="139"/>
      <c r="J87" s="441"/>
      <c r="K87" s="441"/>
      <c r="L87" s="441"/>
      <c r="M87" s="441"/>
    </row>
    <row r="88" spans="2:13" ht="18.75" customHeight="1">
      <c r="B88" s="447" t="s">
        <v>57</v>
      </c>
      <c r="C88" s="448"/>
      <c r="D88" s="148">
        <v>300.92</v>
      </c>
      <c r="E88" s="74"/>
      <c r="F88" s="140"/>
      <c r="G88" s="440"/>
      <c r="H88" s="440"/>
      <c r="I88" s="141"/>
      <c r="J88" s="441"/>
      <c r="K88" s="441"/>
      <c r="L88" s="441"/>
      <c r="M88" s="441"/>
    </row>
    <row r="89" spans="6:12" ht="9.75" customHeight="1">
      <c r="F89" s="73"/>
      <c r="G89" s="440"/>
      <c r="H89" s="440"/>
      <c r="I89" s="73"/>
      <c r="J89" s="74"/>
      <c r="K89" s="74"/>
      <c r="L89" s="74"/>
    </row>
    <row r="90" spans="2:12" ht="22.5" customHeight="1" hidden="1">
      <c r="B90" s="443" t="s">
        <v>60</v>
      </c>
      <c r="C90" s="444"/>
      <c r="D90" s="86">
        <v>0</v>
      </c>
      <c r="E90" s="56" t="s">
        <v>24</v>
      </c>
      <c r="F90" s="73"/>
      <c r="G90" s="440"/>
      <c r="H90" s="44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0"/>
      <c r="O91" s="440"/>
    </row>
    <row r="92" spans="4:15" ht="15">
      <c r="D92" s="83"/>
      <c r="I92" s="31"/>
      <c r="N92" s="445"/>
      <c r="O92" s="445"/>
    </row>
    <row r="93" spans="14:15" ht="15">
      <c r="N93" s="440"/>
      <c r="O93" s="44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2016-09-19T09:09:34Z</cp:lastPrinted>
  <dcterms:created xsi:type="dcterms:W3CDTF">2003-07-28T11:27:56Z</dcterms:created>
  <dcterms:modified xsi:type="dcterms:W3CDTF">2016-09-19T09:24:11Z</dcterms:modified>
  <cp:category/>
  <cp:version/>
  <cp:contentType/>
  <cp:contentStatus/>
</cp:coreProperties>
</file>